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M:\Meu Drive\BLM Contabilidade &amp; Assessoria\Contratos\"/>
    </mc:Choice>
  </mc:AlternateContent>
  <xr:revisionPtr revIDLastSave="0" documentId="13_ncr:1_{1E5C53D1-1936-4B4E-A771-D3CDE9D553B1}" xr6:coauthVersionLast="47" xr6:coauthVersionMax="47" xr10:uidLastSave="{00000000-0000-0000-0000-000000000000}"/>
  <bookViews>
    <workbookView xWindow="-108" yWindow="-108" windowWidth="23256" windowHeight="12456" xr2:uid="{00000000-000D-0000-FFFF-FFFF00000000}"/>
  </bookViews>
  <sheets>
    <sheet name="Preencha" sheetId="3" r:id="rId1"/>
    <sheet name="Tabela de Preços" sheetId="6" r:id="rId2"/>
    <sheet name="Fórmulas 2" sheetId="4" state="hidden" r:id="rId3"/>
    <sheet name="Contrato" sheetId="1" r:id="rId4"/>
    <sheet name="Fórmulas" sheetId="2" state="hidden" r:id="rId5"/>
  </sheets>
  <definedNames>
    <definedName name="_xlnm._FilterDatabase" localSheetId="2" hidden="1">'Fórmulas 2'!$A$1:$K$134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7" i="1" l="1"/>
  <c r="H94" i="1"/>
  <c r="O46" i="4"/>
  <c r="O45" i="4"/>
  <c r="O44" i="4"/>
  <c r="O43" i="4"/>
  <c r="O42" i="4"/>
  <c r="O41" i="4"/>
  <c r="O40" i="4"/>
  <c r="O39" i="4"/>
  <c r="O38" i="4"/>
  <c r="O37" i="4"/>
  <c r="O36" i="4"/>
  <c r="O35" i="4"/>
  <c r="O34" i="4"/>
  <c r="O33" i="4"/>
  <c r="O32" i="4"/>
  <c r="O29" i="4"/>
  <c r="O31" i="4"/>
  <c r="O30" i="4"/>
  <c r="O28" i="4"/>
  <c r="O27"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94" i="4"/>
  <c r="I95" i="4"/>
  <c r="I96" i="4"/>
  <c r="I97" i="4"/>
  <c r="I98" i="4"/>
  <c r="I99" i="4"/>
  <c r="I93"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51"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10" i="4"/>
  <c r="I11" i="4"/>
  <c r="I12" i="4"/>
  <c r="I13" i="4"/>
  <c r="I14" i="4"/>
  <c r="I15" i="4"/>
  <c r="I9" i="4"/>
  <c r="I4" i="4"/>
  <c r="Z44" i="6" s="1"/>
  <c r="I5" i="4"/>
  <c r="AE44" i="6" s="1"/>
  <c r="I6" i="4"/>
  <c r="I7" i="4"/>
  <c r="I8" i="4"/>
  <c r="I3" i="4"/>
  <c r="I2" i="4"/>
  <c r="AO249" i="6"/>
  <c r="Q6" i="2"/>
  <c r="P6" i="2"/>
  <c r="O6" i="2"/>
  <c r="N6" i="2"/>
  <c r="E410" i="1"/>
  <c r="L9" i="2"/>
  <c r="AO325" i="6"/>
  <c r="AO322" i="6"/>
  <c r="AO319" i="6"/>
  <c r="AO316" i="6"/>
  <c r="AO313" i="6"/>
  <c r="AO310" i="6"/>
  <c r="AO307" i="6"/>
  <c r="AO304" i="6"/>
  <c r="AO301" i="6"/>
  <c r="AO298" i="6"/>
  <c r="AO295" i="6"/>
  <c r="AO292" i="6"/>
  <c r="AO289" i="6"/>
  <c r="AO286" i="6"/>
  <c r="AO283" i="6"/>
  <c r="AO280" i="6"/>
  <c r="AO277" i="6"/>
  <c r="AO274" i="6"/>
  <c r="AO271" i="6"/>
  <c r="AO268" i="6"/>
  <c r="AO265" i="6"/>
  <c r="AO214" i="6"/>
  <c r="AO211" i="6"/>
  <c r="AO208" i="6"/>
  <c r="AO205" i="6"/>
  <c r="AT202" i="6"/>
  <c r="AO202" i="6"/>
  <c r="AJ202" i="6"/>
  <c r="AT199" i="6"/>
  <c r="AO199" i="6"/>
  <c r="AJ199" i="6"/>
  <c r="AT196" i="6"/>
  <c r="AO196" i="6"/>
  <c r="AJ196" i="6"/>
  <c r="AT193" i="6"/>
  <c r="AO193" i="6"/>
  <c r="AJ193" i="6"/>
  <c r="AT190" i="6"/>
  <c r="AO190" i="6"/>
  <c r="AT217" i="6"/>
  <c r="AO217" i="6"/>
  <c r="AJ217" i="6"/>
  <c r="AJ190" i="6"/>
  <c r="AT214" i="6"/>
  <c r="AJ214" i="6"/>
  <c r="AT211" i="6"/>
  <c r="AJ211" i="6"/>
  <c r="AT208" i="6"/>
  <c r="AJ208" i="6"/>
  <c r="AT205" i="6"/>
  <c r="AC31" i="6"/>
  <c r="AC28" i="6"/>
  <c r="AC25" i="6"/>
  <c r="AC22" i="6"/>
  <c r="H4" i="2"/>
  <c r="M32" i="1" s="1"/>
  <c r="I5" i="2"/>
  <c r="AC24" i="1"/>
  <c r="P24" i="1"/>
  <c r="H9" i="2"/>
  <c r="K9" i="2"/>
  <c r="E422" i="1" s="1"/>
  <c r="K8" i="2"/>
  <c r="J8" i="2"/>
  <c r="I8" i="2"/>
  <c r="G9" i="2"/>
  <c r="F9" i="2"/>
  <c r="F7" i="2"/>
  <c r="E419" i="1" s="1"/>
  <c r="K5" i="2"/>
  <c r="J5" i="2"/>
  <c r="H5" i="2"/>
  <c r="F5" i="2"/>
  <c r="F2" i="2"/>
  <c r="M6" i="2" l="1"/>
  <c r="I9" i="2"/>
  <c r="H3" i="2" s="1"/>
  <c r="M27" i="1" s="1"/>
  <c r="G3" i="2"/>
  <c r="Q64" i="3"/>
  <c r="Y92" i="3" s="1"/>
  <c r="Q56" i="3"/>
  <c r="Q44" i="3"/>
  <c r="Q9" i="3"/>
  <c r="Q29" i="3"/>
  <c r="O126" i="4"/>
  <c r="P126" i="4" s="1"/>
  <c r="AC176" i="6" s="1"/>
  <c r="O125" i="4"/>
  <c r="P125" i="4" s="1"/>
  <c r="O124" i="4"/>
  <c r="P124" i="4" s="1"/>
  <c r="O123" i="4"/>
  <c r="P123" i="4" s="1"/>
  <c r="O122" i="4"/>
  <c r="P122" i="4" s="1"/>
  <c r="O121" i="4"/>
  <c r="P121" i="4" s="1"/>
  <c r="O120" i="4"/>
  <c r="P120" i="4" s="1"/>
  <c r="O119" i="4"/>
  <c r="P119" i="4" s="1"/>
  <c r="O118" i="4"/>
  <c r="P118" i="4" s="1"/>
  <c r="O117" i="4"/>
  <c r="P117" i="4" s="1"/>
  <c r="O116" i="4"/>
  <c r="P116" i="4" s="1"/>
  <c r="O115" i="4"/>
  <c r="P115" i="4" s="1"/>
  <c r="O114" i="4"/>
  <c r="P114" i="4" s="1"/>
  <c r="O113" i="4"/>
  <c r="P113" i="4" s="1"/>
  <c r="O112" i="4"/>
  <c r="P112" i="4" s="1"/>
  <c r="O111" i="4"/>
  <c r="P111" i="4" s="1"/>
  <c r="O110" i="4"/>
  <c r="P110" i="4" s="1"/>
  <c r="O109" i="4"/>
  <c r="P109" i="4" s="1"/>
  <c r="O108" i="4"/>
  <c r="P108" i="4" s="1"/>
  <c r="O107" i="4"/>
  <c r="P107" i="4" s="1"/>
  <c r="O106" i="4"/>
  <c r="P106" i="4" s="1"/>
  <c r="O105" i="4"/>
  <c r="P105" i="4" s="1"/>
  <c r="O104" i="4"/>
  <c r="P104" i="4" s="1"/>
  <c r="O103" i="4"/>
  <c r="P103" i="4" s="1"/>
  <c r="O102" i="4"/>
  <c r="P102" i="4" s="1"/>
  <c r="O101" i="4"/>
  <c r="P101" i="4" s="1"/>
  <c r="O100" i="4"/>
  <c r="P100" i="4" s="1"/>
  <c r="O99" i="4"/>
  <c r="P99" i="4" s="1"/>
  <c r="O98" i="4"/>
  <c r="P98" i="4" s="1"/>
  <c r="O97" i="4"/>
  <c r="P97" i="4" s="1"/>
  <c r="O96" i="4"/>
  <c r="P96" i="4" s="1"/>
  <c r="O95" i="4"/>
  <c r="P95" i="4" s="1"/>
  <c r="O94" i="4"/>
  <c r="P94" i="4" s="1"/>
  <c r="O93" i="4"/>
  <c r="P93" i="4" s="1"/>
  <c r="O92" i="4"/>
  <c r="P92" i="4" s="1"/>
  <c r="O91" i="4"/>
  <c r="P91" i="4" s="1"/>
  <c r="O90" i="4"/>
  <c r="P90" i="4" s="1"/>
  <c r="O89" i="4"/>
  <c r="P89" i="4" s="1"/>
  <c r="O88" i="4"/>
  <c r="P88" i="4" s="1"/>
  <c r="O87" i="4"/>
  <c r="P87" i="4" s="1"/>
  <c r="O86" i="4"/>
  <c r="P86" i="4" s="1"/>
  <c r="O85" i="4"/>
  <c r="P85" i="4" s="1"/>
  <c r="O84" i="4"/>
  <c r="P84" i="4" s="1"/>
  <c r="O83" i="4"/>
  <c r="P83" i="4" s="1"/>
  <c r="O82" i="4"/>
  <c r="P82" i="4" s="1"/>
  <c r="O81" i="4"/>
  <c r="P81" i="4" s="1"/>
  <c r="O80" i="4"/>
  <c r="P80" i="4" s="1"/>
  <c r="O79" i="4"/>
  <c r="P79" i="4" s="1"/>
  <c r="O78" i="4"/>
  <c r="P78" i="4" s="1"/>
  <c r="O77" i="4"/>
  <c r="P77" i="4" s="1"/>
  <c r="O76" i="4"/>
  <c r="P76" i="4" s="1"/>
  <c r="O75" i="4"/>
  <c r="P75" i="4" s="1"/>
  <c r="O74" i="4"/>
  <c r="P74" i="4" s="1"/>
  <c r="O73" i="4"/>
  <c r="P73" i="4" s="1"/>
  <c r="O72" i="4"/>
  <c r="P72" i="4" s="1"/>
  <c r="O71" i="4"/>
  <c r="P71" i="4" s="1"/>
  <c r="O70" i="4"/>
  <c r="P70" i="4" s="1"/>
  <c r="O69" i="4"/>
  <c r="P69" i="4" s="1"/>
  <c r="O68" i="4"/>
  <c r="P68" i="4" s="1"/>
  <c r="O67" i="4"/>
  <c r="P67" i="4" s="1"/>
  <c r="O66" i="4"/>
  <c r="P66" i="4" s="1"/>
  <c r="AC173" i="6" s="1"/>
  <c r="O65" i="4"/>
  <c r="P65" i="4" s="1"/>
  <c r="O64" i="4"/>
  <c r="P64" i="4" s="1"/>
  <c r="O63" i="4"/>
  <c r="P63" i="4" s="1"/>
  <c r="O62" i="4"/>
  <c r="P62" i="4" s="1"/>
  <c r="O61" i="4"/>
  <c r="P61" i="4" s="1"/>
  <c r="O60" i="4"/>
  <c r="P60" i="4" s="1"/>
  <c r="O59" i="4"/>
  <c r="P59" i="4" s="1"/>
  <c r="O58" i="4"/>
  <c r="P58" i="4" s="1"/>
  <c r="O57" i="4"/>
  <c r="P57" i="4" s="1"/>
  <c r="O56" i="4"/>
  <c r="P56" i="4" s="1"/>
  <c r="O55" i="4"/>
  <c r="P55" i="4" s="1"/>
  <c r="O54" i="4"/>
  <c r="P54" i="4" s="1"/>
  <c r="O53" i="4"/>
  <c r="P53" i="4" s="1"/>
  <c r="O52" i="4"/>
  <c r="P52" i="4" s="1"/>
  <c r="O51" i="4"/>
  <c r="P51" i="4" s="1"/>
  <c r="O50" i="4"/>
  <c r="P50" i="4" s="1"/>
  <c r="O49" i="4"/>
  <c r="P49" i="4" s="1"/>
  <c r="O48" i="4"/>
  <c r="P48" i="4" s="1"/>
  <c r="O47" i="4"/>
  <c r="P47" i="4" s="1"/>
  <c r="P46" i="4"/>
  <c r="AC170" i="6" s="1"/>
  <c r="P45" i="4"/>
  <c r="P44" i="4"/>
  <c r="P43" i="4"/>
  <c r="P42" i="4"/>
  <c r="P41" i="4"/>
  <c r="P40" i="4"/>
  <c r="P39" i="4"/>
  <c r="P38" i="4"/>
  <c r="P37" i="4"/>
  <c r="P36" i="4"/>
  <c r="P35" i="4"/>
  <c r="P34" i="4"/>
  <c r="P33" i="4"/>
  <c r="P32" i="4"/>
  <c r="P31" i="4"/>
  <c r="AC167" i="6" s="1"/>
  <c r="P30" i="4"/>
  <c r="P29" i="4"/>
  <c r="P28" i="4"/>
  <c r="AC164" i="6" s="1"/>
  <c r="AC161" i="6"/>
  <c r="E425" i="1" l="1"/>
  <c r="E416" i="1"/>
  <c r="H2" i="2"/>
  <c r="M18" i="1" s="1"/>
  <c r="E413" i="1"/>
  <c r="Y93" i="3"/>
  <c r="AT149" i="6"/>
  <c r="AO149" i="6"/>
  <c r="AJ149" i="6"/>
  <c r="AE149" i="6"/>
  <c r="Z149" i="6"/>
  <c r="U149" i="6"/>
  <c r="P149" i="6"/>
  <c r="AT146" i="6"/>
  <c r="AO146" i="6"/>
  <c r="AJ146" i="6"/>
  <c r="AE146" i="6"/>
  <c r="Z146" i="6"/>
  <c r="U146" i="6"/>
  <c r="P146" i="6"/>
  <c r="AT143" i="6"/>
  <c r="AO143" i="6"/>
  <c r="AJ143" i="6"/>
  <c r="AE143" i="6"/>
  <c r="Z143" i="6"/>
  <c r="U143" i="6"/>
  <c r="P143" i="6"/>
  <c r="AT140" i="6"/>
  <c r="AO140" i="6"/>
  <c r="AJ140" i="6"/>
  <c r="AE140" i="6"/>
  <c r="Z140" i="6"/>
  <c r="U140" i="6"/>
  <c r="P140" i="6"/>
  <c r="AT137" i="6"/>
  <c r="AO137" i="6"/>
  <c r="AJ137" i="6"/>
  <c r="AE137" i="6"/>
  <c r="Z137" i="6"/>
  <c r="U137" i="6"/>
  <c r="P137" i="6"/>
  <c r="AT134" i="6"/>
  <c r="AO134" i="6"/>
  <c r="AJ134" i="6"/>
  <c r="AE134" i="6"/>
  <c r="Z134" i="6"/>
  <c r="U134" i="6"/>
  <c r="P134" i="6"/>
  <c r="AT100" i="6"/>
  <c r="AO100" i="6"/>
  <c r="AJ100" i="6"/>
  <c r="AE100" i="6"/>
  <c r="Z100" i="6"/>
  <c r="U100" i="6"/>
  <c r="P100" i="6"/>
  <c r="AT97" i="6"/>
  <c r="AO97" i="6"/>
  <c r="AJ97" i="6"/>
  <c r="AE97" i="6"/>
  <c r="Z97" i="6"/>
  <c r="U97" i="6"/>
  <c r="P97" i="6"/>
  <c r="AT94" i="6"/>
  <c r="AO94" i="6"/>
  <c r="AJ94" i="6"/>
  <c r="AE94" i="6"/>
  <c r="Z94" i="6"/>
  <c r="U94" i="6"/>
  <c r="P94" i="6"/>
  <c r="AT91" i="6"/>
  <c r="AO91" i="6"/>
  <c r="AJ91" i="6"/>
  <c r="AE91" i="6"/>
  <c r="Z91" i="6"/>
  <c r="U91" i="6"/>
  <c r="P91" i="6"/>
  <c r="AT88" i="6"/>
  <c r="AO88" i="6"/>
  <c r="AJ88" i="6"/>
  <c r="AE88" i="6"/>
  <c r="Z88" i="6"/>
  <c r="U88" i="6"/>
  <c r="P88" i="6"/>
  <c r="AT85" i="6"/>
  <c r="AO85" i="6"/>
  <c r="AJ85" i="6"/>
  <c r="AE85" i="6"/>
  <c r="Z85" i="6"/>
  <c r="U85" i="6"/>
  <c r="P85" i="6"/>
  <c r="AT72" i="6"/>
  <c r="AO72" i="6"/>
  <c r="AJ72" i="6"/>
  <c r="AE72" i="6"/>
  <c r="Z72" i="6"/>
  <c r="U72" i="6"/>
  <c r="P72" i="6"/>
  <c r="AT69" i="6"/>
  <c r="AO69" i="6"/>
  <c r="AJ69" i="6"/>
  <c r="AE69" i="6"/>
  <c r="Z69" i="6"/>
  <c r="U69" i="6"/>
  <c r="P69" i="6"/>
  <c r="AT66" i="6"/>
  <c r="AO66" i="6"/>
  <c r="AJ66" i="6"/>
  <c r="AE66" i="6"/>
  <c r="Z66" i="6"/>
  <c r="U66" i="6"/>
  <c r="P66" i="6"/>
  <c r="AT63" i="6"/>
  <c r="AO63" i="6"/>
  <c r="AJ63" i="6"/>
  <c r="AE63" i="6"/>
  <c r="Z63" i="6"/>
  <c r="U63" i="6"/>
  <c r="P63" i="6"/>
  <c r="AT57" i="6"/>
  <c r="AO57" i="6"/>
  <c r="AJ57" i="6"/>
  <c r="AE57" i="6"/>
  <c r="Z57" i="6"/>
  <c r="U57" i="6"/>
  <c r="P57" i="6"/>
  <c r="AT60" i="6"/>
  <c r="AO60" i="6"/>
  <c r="AJ60" i="6"/>
  <c r="AE60" i="6"/>
  <c r="Z60" i="6"/>
  <c r="U60" i="6"/>
  <c r="P60" i="6"/>
  <c r="AT44" i="6"/>
  <c r="AO44" i="6"/>
  <c r="AJ44" i="6"/>
  <c r="U44" i="6"/>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H44" i="4"/>
  <c r="F44" i="4"/>
  <c r="F43" i="4"/>
  <c r="F42" i="4"/>
  <c r="F41" i="4"/>
  <c r="F40" i="4"/>
  <c r="F39" i="4"/>
  <c r="F38" i="4"/>
  <c r="H37" i="4"/>
  <c r="F37" i="4"/>
  <c r="F36" i="4"/>
  <c r="F35" i="4"/>
  <c r="F34" i="4"/>
  <c r="F33" i="4"/>
  <c r="F32" i="4"/>
  <c r="F31" i="4"/>
  <c r="H30" i="4"/>
  <c r="F30" i="4"/>
  <c r="F29" i="4"/>
  <c r="F28" i="4"/>
  <c r="F27" i="4"/>
  <c r="F26" i="4"/>
  <c r="F25" i="4"/>
  <c r="F24" i="4"/>
  <c r="H23" i="4"/>
  <c r="F23" i="4"/>
  <c r="F22" i="4"/>
  <c r="F21" i="4"/>
  <c r="F20" i="4"/>
  <c r="F19" i="4"/>
  <c r="F18" i="4"/>
  <c r="F17" i="4"/>
  <c r="H16" i="4"/>
  <c r="F16" i="4"/>
  <c r="F15" i="4"/>
  <c r="F14" i="4"/>
  <c r="F13" i="4"/>
  <c r="F12" i="4"/>
  <c r="F11" i="4"/>
  <c r="F10" i="4"/>
  <c r="H9" i="4"/>
  <c r="F9" i="4"/>
  <c r="F8" i="4"/>
  <c r="F7" i="4"/>
  <c r="F6" i="4"/>
  <c r="F5" i="4"/>
  <c r="F4" i="4"/>
  <c r="F3" i="4"/>
  <c r="H2" i="4"/>
  <c r="F2" i="4"/>
  <c r="Q21" i="3" l="1"/>
  <c r="P44" i="6"/>
  <c r="R397" i="1"/>
  <c r="AA397" i="1"/>
  <c r="N397" i="1"/>
  <c r="Q72" i="3" l="1"/>
  <c r="AL91" i="3" s="1"/>
  <c r="AH14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tc={E5F63C17-7650-4132-85C6-20036930B169}</author>
    <author>tc={01757A56-7901-4453-AE19-96F4961D9DC7}</author>
  </authors>
  <commentList>
    <comment ref="A51" authorId="0" shapeId="0" xr:uid="{E5F63C17-7650-4132-85C6-20036930B169}">
      <text>
        <t>[Comentário encadeado]
Sua versão do Excel permite que você leia este comentário encadeado, no entanto, as edições serão removidas se o arquivo for aberto em uma versão mais recente do Excel. Saiba mais: https://go.microsoft.com/fwlink/?linkid=870924
Comentário:
    Limite de Faturamento: Empresas com receita bruta anual de até R$ 78 milhões podem optar pelo Lucro Presumido.</t>
      </text>
    </comment>
    <comment ref="A93" authorId="1" shapeId="0" xr:uid="{01757A56-7901-4453-AE19-96F4961D9DC7}">
      <text>
        <t>[Comentário encadeado]
Sua versão do Excel permite que você leia este comentário encadeado, no entanto, as edições serão removidas se o arquivo for aberto em uma versão mais recente do Excel. Saiba mais: https://go.microsoft.com/fwlink/?linkid=870924
Comentário:
    O Lucro Real: é indicado para empresas com margens de lucro baixas ou que possuem muitas despesas dedutíveis, pois permite uma apuração mais precisa dos impostos devidos. Obrigatoriedade: Algumas empresas são obrigadas a adotar o Lucro Real, como instituições financeiras, empresas com faturamento anual superior a R$ 78 milhões, e aquelas que recebem incentivos fiscais.</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<sst xmlns="http://schemas.openxmlformats.org/spreadsheetml/2006/main" count="7451" uniqueCount="6732">
  <si>
    <t>CONTRATO DE PRESTAÇÃO DE</t>
  </si>
  <si>
    <t>SERVIÇOS DE CONTABILIDADE</t>
  </si>
  <si>
    <t>CPF:</t>
  </si>
  <si>
    <t>RG:</t>
  </si>
  <si>
    <t>As partes acima identificadas tem entre si, justo e acertado o presente Contrato de Prestação de Serviços de Contabilidade se regerá pelas cláusulas seguintes e pelas condições descritas neste documento.</t>
  </si>
  <si>
    <t>CLÁUSULAS</t>
  </si>
  <si>
    <t>OBJETO</t>
  </si>
  <si>
    <t xml:space="preserve">BRUNO LEONARDO MORANDI, </t>
  </si>
  <si>
    <t>brasileiro, solteiro, nascido em 04/02/2000, contador.</t>
  </si>
  <si>
    <t>417.305.918-33</t>
  </si>
  <si>
    <t>56.450.884-6</t>
  </si>
  <si>
    <t xml:space="preserve">Rua Barra do Garças, 854, Catanduva/SP. Brasil. </t>
  </si>
  <si>
    <t>CRC:</t>
  </si>
  <si>
    <t>1SP356802</t>
  </si>
  <si>
    <t>CONTRATANTE</t>
  </si>
  <si>
    <t>Contratante</t>
  </si>
  <si>
    <t>Contratada</t>
  </si>
  <si>
    <r>
      <rPr>
        <b/>
        <sz val="14"/>
        <color theme="1"/>
        <rFont val="Calibri"/>
        <family val="2"/>
        <scheme val="minor"/>
      </rPr>
      <t xml:space="preserve">1) </t>
    </r>
    <r>
      <rPr>
        <sz val="14"/>
        <color theme="1"/>
        <rFont val="Calibri"/>
        <family val="2"/>
        <scheme val="minor"/>
      </rPr>
      <t>Este documento tem como OBJETO, a prestação, pela CONTRATADA, de serviços de contabilidade, ao CONTRATANTE, compreendendo:</t>
    </r>
  </si>
  <si>
    <t>HONORÁRIOS</t>
  </si>
  <si>
    <t xml:space="preserve"> Bruno Leonardo Morandi</t>
  </si>
  <si>
    <t xml:space="preserve"> N° CRC 1SP356802</t>
  </si>
  <si>
    <t>(17) 99763-0269</t>
  </si>
  <si>
    <t>info@blmcontabilidade.com.br</t>
  </si>
  <si>
    <t>blmcontabilidade.com.br</t>
  </si>
  <si>
    <t>Rua Barra do Garças, 854
CEP: 15804-305
Catanduva-SP</t>
  </si>
  <si>
    <r>
      <rPr>
        <b/>
        <sz val="14"/>
        <color theme="1"/>
        <rFont val="Calibri"/>
        <family val="2"/>
        <scheme val="minor"/>
      </rPr>
      <t xml:space="preserve">2.2) </t>
    </r>
    <r>
      <rPr>
        <sz val="14"/>
        <color theme="1"/>
        <rFont val="Calibri"/>
        <family val="2"/>
        <scheme val="minor"/>
      </rPr>
      <t>O valor dos honorários poderá ser reajustado durante a vigência do contrato nos seguintes casos:</t>
    </r>
  </si>
  <si>
    <r>
      <rPr>
        <b/>
        <sz val="14"/>
        <color theme="1"/>
        <rFont val="Calibri"/>
        <family val="2"/>
        <scheme val="minor"/>
      </rPr>
      <t xml:space="preserve">2.3) </t>
    </r>
    <r>
      <rPr>
        <sz val="14"/>
        <color theme="1"/>
        <rFont val="Calibri"/>
        <family val="2"/>
        <scheme val="minor"/>
      </rPr>
      <t>As reuniões presenciais ou online, independentemente de sua duração ou motivo, serão sempre cobradas por hora, conforme tabela de preços vigente, e somente realizadas mediante agendamento prévio e disponibilidade mútua.</t>
    </r>
  </si>
  <si>
    <r>
      <rPr>
        <b/>
        <sz val="14"/>
        <color theme="1"/>
        <rFont val="Calibri"/>
        <family val="2"/>
        <scheme val="minor"/>
      </rPr>
      <t>2.1)</t>
    </r>
    <r>
      <rPr>
        <sz val="14"/>
        <color theme="1"/>
        <rFont val="Calibri"/>
        <family val="2"/>
        <scheme val="minor"/>
      </rPr>
      <t xml:space="preserve"> Os honorários mensais iniciais são fixados em </t>
    </r>
    <r>
      <rPr>
        <b/>
        <sz val="14"/>
        <color theme="1"/>
        <rFont val="Calibri"/>
        <family val="2"/>
        <scheme val="minor"/>
      </rPr>
      <t xml:space="preserve">R$ </t>
    </r>
  </si>
  <si>
    <r>
      <rPr>
        <b/>
        <sz val="14"/>
        <color theme="1"/>
        <rFont val="Calibri"/>
        <family val="2"/>
        <scheme val="minor"/>
      </rPr>
      <t>10</t>
    </r>
    <r>
      <rPr>
        <sz val="14"/>
        <color theme="1"/>
        <rFont val="Calibri"/>
        <family val="2"/>
        <scheme val="minor"/>
      </rPr>
      <t xml:space="preserve"> de cada mês, mediante boleto bancário, PIX ou outro meio combinado entre as partes.</t>
    </r>
  </si>
  <si>
    <r>
      <t xml:space="preserve">pagos até o </t>
    </r>
    <r>
      <rPr>
        <b/>
        <sz val="14"/>
        <color theme="1"/>
        <rFont val="Calibri"/>
        <family val="2"/>
        <scheme val="minor"/>
      </rPr>
      <t>dia</t>
    </r>
  </si>
  <si>
    <t>VIGÊNCIA</t>
  </si>
  <si>
    <t>OBRIGAÇÕES</t>
  </si>
  <si>
    <r>
      <rPr>
        <b/>
        <sz val="14"/>
        <color theme="1"/>
        <rFont val="Calibri"/>
        <family val="2"/>
        <scheme val="minor"/>
      </rPr>
      <t>4.1)</t>
    </r>
    <r>
      <rPr>
        <sz val="14"/>
        <color theme="1"/>
        <rFont val="Calibri"/>
        <family val="2"/>
        <scheme val="minor"/>
      </rPr>
      <t xml:space="preserve"> Obrigações da CONTRATADA:</t>
    </r>
  </si>
  <si>
    <r>
      <rPr>
        <b/>
        <sz val="14"/>
        <color theme="1"/>
        <rFont val="Calibri"/>
        <family val="2"/>
        <scheme val="minor"/>
      </rPr>
      <t>4.2)</t>
    </r>
    <r>
      <rPr>
        <sz val="14"/>
        <color theme="1"/>
        <rFont val="Calibri"/>
        <family val="2"/>
        <scheme val="minor"/>
      </rPr>
      <t xml:space="preserve"> Obrigações da CONTRATANTE:</t>
    </r>
  </si>
  <si>
    <t>• Enviar todos os documentos e informações necessários;
• Efetuar os pagamentos pontualmente;
• Informar qualquer alteração societária, operacional ou de regime fiscal.</t>
  </si>
  <si>
    <t>• Prestar os serviços contratados com responsabilidade técnica;
• Manter sigilo profissional;
• Cumprir os prazos estabelecidos pela legislação.
• Responsabilizar-se por erros decorrentes de sua atuação, desde que não resultem de informações equivoadas ou omissões do CONTRATANTE.</t>
  </si>
  <si>
    <t>RESCISÃO</t>
  </si>
  <si>
    <r>
      <rPr>
        <b/>
        <sz val="14"/>
        <color theme="1"/>
        <rFont val="Calibri"/>
        <family val="2"/>
        <scheme val="minor"/>
      </rPr>
      <t>5.1)</t>
    </r>
    <r>
      <rPr>
        <sz val="14"/>
        <color theme="1"/>
        <rFont val="Calibri"/>
        <family val="2"/>
        <scheme val="minor"/>
      </rPr>
      <t xml:space="preserve"> O contrato poderá ser rescindido por qualquer das partes mediante notificação por escrito com antecedência mínima de 30 dias.</t>
    </r>
  </si>
  <si>
    <r>
      <rPr>
        <b/>
        <sz val="14"/>
        <color theme="1"/>
        <rFont val="Calibri"/>
        <family val="2"/>
        <scheme val="minor"/>
      </rPr>
      <t>5.2)</t>
    </r>
    <r>
      <rPr>
        <sz val="14"/>
        <color theme="1"/>
        <rFont val="Calibri"/>
        <family val="2"/>
        <scheme val="minor"/>
      </rPr>
      <t xml:space="preserve"> Em caso de rescisão antes de completar 12 meses, será cobrado o valor do serviço de abertura da empresa, conforme cláusula 2.6.</t>
    </r>
  </si>
  <si>
    <t>GERAL</t>
  </si>
  <si>
    <r>
      <rPr>
        <b/>
        <sz val="14"/>
        <color theme="1"/>
        <rFont val="Calibri"/>
        <family val="2"/>
        <scheme val="minor"/>
      </rPr>
      <t>6.1)</t>
    </r>
    <r>
      <rPr>
        <sz val="14"/>
        <color theme="1"/>
        <rFont val="Calibri"/>
        <family val="2"/>
        <scheme val="minor"/>
      </rPr>
      <t xml:space="preserve"> Serviços extraordinários não contemplados neste contrato serão cobrados à parte, com prévio orçamento e aprovação do CONTRATANTE.</t>
    </r>
  </si>
  <si>
    <r>
      <rPr>
        <b/>
        <sz val="14"/>
        <color theme="1"/>
        <rFont val="Calibri"/>
        <family val="2"/>
        <scheme val="minor"/>
      </rPr>
      <t>6.2)</t>
    </r>
    <r>
      <rPr>
        <sz val="14"/>
        <color theme="1"/>
        <rFont val="Calibri"/>
        <family val="2"/>
        <scheme val="minor"/>
      </rPr>
      <t xml:space="preserve"> Fica eleito o foro da Comarca de Catanduva/SP para dirimir quaisquer dúvidas ou litígios decorrentes deste contrato, com renúncia de qualquer outro, por mais privilegiado que seja.</t>
    </r>
  </si>
  <si>
    <t>E, por estarem justos e contratados, firmam o presente instrumento em 2 (duas) vias de igual teor e forma.
[CIDADE], ___ de _______________ de ______.</t>
  </si>
  <si>
    <t>de</t>
  </si>
  <si>
    <t>Novembro</t>
  </si>
  <si>
    <t>Janeiro</t>
  </si>
  <si>
    <t>Fevereiro</t>
  </si>
  <si>
    <t>Março</t>
  </si>
  <si>
    <t>Abril</t>
  </si>
  <si>
    <t>Maio</t>
  </si>
  <si>
    <t>Junho</t>
  </si>
  <si>
    <t>Julho</t>
  </si>
  <si>
    <t>Agosto</t>
  </si>
  <si>
    <t>Setembro</t>
  </si>
  <si>
    <t>Outubro</t>
  </si>
  <si>
    <t>Dezembro</t>
  </si>
  <si>
    <t>Catanduva-SP,</t>
  </si>
  <si>
    <t>CONTRATADA</t>
  </si>
  <si>
    <t>BRUNO LEONARDO MORANDI</t>
  </si>
  <si>
    <t>CONTADOR - CRC 1SP356802</t>
  </si>
  <si>
    <t>CPF: 417.305.918-33</t>
  </si>
  <si>
    <t>► QUAL PLANO DE CONTABILIDADE VOCÊ DESEJA PARA SUA EMPRESA?</t>
  </si>
  <si>
    <t>MEI</t>
  </si>
  <si>
    <t>SIMPLES NACIONAL</t>
  </si>
  <si>
    <t>LUCRO PRESUMIDO</t>
  </si>
  <si>
    <t>REGIME TRIBUTÁRIO</t>
  </si>
  <si>
    <t>TIPO DE EMPRESA</t>
  </si>
  <si>
    <t>FATURAMENTO ANUAL</t>
  </si>
  <si>
    <t>ATIVIDADE ECONÔMICA</t>
  </si>
  <si>
    <t>VALOR</t>
  </si>
  <si>
    <t>Meu Desconto</t>
  </si>
  <si>
    <t>Simples Nacional</t>
  </si>
  <si>
    <t>Microempreendedor individual (MEI)</t>
  </si>
  <si>
    <t>Até R$ 81.000,00</t>
  </si>
  <si>
    <t>Serviço</t>
  </si>
  <si>
    <t>Comércio</t>
  </si>
  <si>
    <t>Indústria</t>
  </si>
  <si>
    <t>Comércio e Indústria</t>
  </si>
  <si>
    <t>Serviço e Indústria</t>
  </si>
  <si>
    <t>Serviço e Comércio</t>
  </si>
  <si>
    <t>Todos</t>
  </si>
  <si>
    <t>Microempresa (ME)</t>
  </si>
  <si>
    <t>Até R$ 180.000,00</t>
  </si>
  <si>
    <t>R$ 180.000,01 a R$ 360.000,00</t>
  </si>
  <si>
    <t>Empresa de Pequeno Porte (EPP)</t>
  </si>
  <si>
    <t>R$ 360.000,01 a R$ 720.000,00</t>
  </si>
  <si>
    <t>R$ 720.000,01 a R$ 1.800.000,00</t>
  </si>
  <si>
    <t>R$ 1.800.000,01 a R$ 3.600.000,00</t>
  </si>
  <si>
    <t>R$ 3.600.000,01 a R$ 4.800.000,00</t>
  </si>
  <si>
    <t>Lucro Presumido</t>
  </si>
  <si>
    <t>Lucro Real</t>
  </si>
  <si>
    <t>Os valores foram fixados levando-se em conta que se trata de empresas com movimentação normal e</t>
  </si>
  <si>
    <t>razoável. No caso de apresentar grande volume de Notas Fiscais de sua emissão e/ou Compras, assim</t>
  </si>
  <si>
    <t>como no caso de trabalho com mais de 02 (dois) estabelecimentos bancários de movimentação intensa, os</t>
  </si>
  <si>
    <t>honorários deverão ser alterados, podendo chegar a um acréscimo de até 30% (trinta por cento).</t>
  </si>
  <si>
    <t>ACRÉSCIMOS</t>
  </si>
  <si>
    <t>► QUAL O FATURAMENTO ANUAL DE SUA EMPRESA?</t>
  </si>
  <si>
    <t>► QUAL É A ATIVIDADE ECONÔMICA DE SUA EMPRESA ?</t>
  </si>
  <si>
    <t>ESCOLHA O FATURAMENTO DE SUA EMPRESA                                   (CLIQUE AQUI) ►</t>
  </si>
  <si>
    <t>ESCOLHA A ATIVIDADE ECONÔMICA DE SUA EMPRESA                    (CLIQUE AQUI) ►</t>
  </si>
  <si>
    <t>+</t>
  </si>
  <si>
    <t>LUCRO REAL</t>
  </si>
  <si>
    <t>1 vínculo</t>
  </si>
  <si>
    <t>► Folha de Pagamento: Empregados, Sócios e Autônomos (Pró-Labore)</t>
  </si>
  <si>
    <t>2 vínculos</t>
  </si>
  <si>
    <t>3 vínculos</t>
  </si>
  <si>
    <t>4 vínculos</t>
  </si>
  <si>
    <t>5 vínculos</t>
  </si>
  <si>
    <t>6 vínculos</t>
  </si>
  <si>
    <t>7 vínculos</t>
  </si>
  <si>
    <t>8 vínculos</t>
  </si>
  <si>
    <t>9 vínculos</t>
  </si>
  <si>
    <t>10 vínculos</t>
  </si>
  <si>
    <t>11 vínculos</t>
  </si>
  <si>
    <t>12 vínculos</t>
  </si>
  <si>
    <t>13 vínculos</t>
  </si>
  <si>
    <t>14 vínculos</t>
  </si>
  <si>
    <t>15 vínculos</t>
  </si>
  <si>
    <t>16 vínculos</t>
  </si>
  <si>
    <t>17 vínculos</t>
  </si>
  <si>
    <t>18 vínculos</t>
  </si>
  <si>
    <t>19 vínculos</t>
  </si>
  <si>
    <t>20 vínculos</t>
  </si>
  <si>
    <t>21 vínculos</t>
  </si>
  <si>
    <t>22 vínculos</t>
  </si>
  <si>
    <t>23 vínculos</t>
  </si>
  <si>
    <t>24 vínculos</t>
  </si>
  <si>
    <t>25 vínculos</t>
  </si>
  <si>
    <t>26 vínculos</t>
  </si>
  <si>
    <t>27 vínculos</t>
  </si>
  <si>
    <t>28 vínculos</t>
  </si>
  <si>
    <t>29 vínculos</t>
  </si>
  <si>
    <t>30 vínculos</t>
  </si>
  <si>
    <t>31 vínculos</t>
  </si>
  <si>
    <t>32 vínculos</t>
  </si>
  <si>
    <t>33 vínculos</t>
  </si>
  <si>
    <t>34 vínculos</t>
  </si>
  <si>
    <t>35 vínculos</t>
  </si>
  <si>
    <t>36 vínculos</t>
  </si>
  <si>
    <t>37 vínculos</t>
  </si>
  <si>
    <t>38 vínculos</t>
  </si>
  <si>
    <t>39 vínculos</t>
  </si>
  <si>
    <t>40 vínculos</t>
  </si>
  <si>
    <t>41 vínculos</t>
  </si>
  <si>
    <t>42 vínculos</t>
  </si>
  <si>
    <t>43 vínculos</t>
  </si>
  <si>
    <t>44 vínculos</t>
  </si>
  <si>
    <t>45 vínculos</t>
  </si>
  <si>
    <t>46 vínculos</t>
  </si>
  <si>
    <t>47 vínculos</t>
  </si>
  <si>
    <t>48 vínculos</t>
  </si>
  <si>
    <t>49 vínculos</t>
  </si>
  <si>
    <t>50 vínculos</t>
  </si>
  <si>
    <t>51 vínculos</t>
  </si>
  <si>
    <t>52 vínculos</t>
  </si>
  <si>
    <t>53 vínculos</t>
  </si>
  <si>
    <t>54 vínculos</t>
  </si>
  <si>
    <t>55 vínculos</t>
  </si>
  <si>
    <t>56 vínculos</t>
  </si>
  <si>
    <t>57 vínculos</t>
  </si>
  <si>
    <t>58 vínculos</t>
  </si>
  <si>
    <t>59 vínculos</t>
  </si>
  <si>
    <t>60 vínculos</t>
  </si>
  <si>
    <t>61 vínculos</t>
  </si>
  <si>
    <t>62 vínculos</t>
  </si>
  <si>
    <t>63 vínculos</t>
  </si>
  <si>
    <t>64 vínculos</t>
  </si>
  <si>
    <t>65 vínculos</t>
  </si>
  <si>
    <t>66 vínculos</t>
  </si>
  <si>
    <t>67 vínculos</t>
  </si>
  <si>
    <t>68 vínculos</t>
  </si>
  <si>
    <t>69 vínculos</t>
  </si>
  <si>
    <t>70 vínculos</t>
  </si>
  <si>
    <t>71 vínculos</t>
  </si>
  <si>
    <t>72 vínculos</t>
  </si>
  <si>
    <t>73 vínculos</t>
  </si>
  <si>
    <t>74 vínculos</t>
  </si>
  <si>
    <t>75 vínculos</t>
  </si>
  <si>
    <t>76 vínculos</t>
  </si>
  <si>
    <t>77 vínculos</t>
  </si>
  <si>
    <t>78 vínculos</t>
  </si>
  <si>
    <t>79 vínculos</t>
  </si>
  <si>
    <t>80 vínculos</t>
  </si>
  <si>
    <t>81 vínculos</t>
  </si>
  <si>
    <t>82 vínculos</t>
  </si>
  <si>
    <t>83 vínculos</t>
  </si>
  <si>
    <t>84 vínculos</t>
  </si>
  <si>
    <t>85 vínculos</t>
  </si>
  <si>
    <t>86 vínculos</t>
  </si>
  <si>
    <t>87 vínculos</t>
  </si>
  <si>
    <t>88 vínculos</t>
  </si>
  <si>
    <t>89 vínculos</t>
  </si>
  <si>
    <t>90 vínculos</t>
  </si>
  <si>
    <t>91 vínculos</t>
  </si>
  <si>
    <t>92 vínculos</t>
  </si>
  <si>
    <t>93 vínculos</t>
  </si>
  <si>
    <t>94 vínculos</t>
  </si>
  <si>
    <t>95 vínculos</t>
  </si>
  <si>
    <t>96 vínculos</t>
  </si>
  <si>
    <t>97 vínculos</t>
  </si>
  <si>
    <t>98 vínculos</t>
  </si>
  <si>
    <t>99 vínculos</t>
  </si>
  <si>
    <t>100 vínculos</t>
  </si>
  <si>
    <t>QUANTOS VÍNCULOS (POR PESSOA) SUA EMPRESA TEM                 (CLIQUE AQUI) ►</t>
  </si>
  <si>
    <t>Nenhum vínculo</t>
  </si>
  <si>
    <t>► QUAIS SERVIÇOS DE LEGALIZAÇÃO VOCÊ IRÁ PRECISAR ?</t>
  </si>
  <si>
    <t>Abertura de Empresa - MEI</t>
  </si>
  <si>
    <t>Abertura de Empresa - Simples (provavelmente ME ou EPP sem licenciamento extra)</t>
  </si>
  <si>
    <t>Abertura de Empresa - Completa (ME - EPP)</t>
  </si>
  <si>
    <t>Abertura de Empresa - Completa (Demais empresas)</t>
  </si>
  <si>
    <t>Abertura de Empresa - Instituições do Terceiro Setor (ONG's, OSCIP, Associações, Igrejas etc.)</t>
  </si>
  <si>
    <t>Abertura de Empresa - Filial</t>
  </si>
  <si>
    <t>70% da Matriz</t>
  </si>
  <si>
    <t>Alteração de Empresa - MEI</t>
  </si>
  <si>
    <t>Alteração de Empresa - Simples (provavelmente ME ou EPP sem licenciamento extra)</t>
  </si>
  <si>
    <t>Alteração de Empresa - Completa (ME - EPP)</t>
  </si>
  <si>
    <t>Alteração de Empresa - Completa (Demais empresas)</t>
  </si>
  <si>
    <t>Alteração de Empresa - Instituições do Terceiro Setor (ONG's, OSCIP, Associações, Igrejas etc.)</t>
  </si>
  <si>
    <t>Transformação de MEI para LTDA e para ME</t>
  </si>
  <si>
    <t>Inclusão e retirada de Sócios</t>
  </si>
  <si>
    <t>Cisão, Fusão e Incorporação de Empresas</t>
  </si>
  <si>
    <t>Enquadramento e Reenquadramento</t>
  </si>
  <si>
    <t>Baixa de Empresa - MEI</t>
  </si>
  <si>
    <t>Baixa de Empresa - Simples (provavelmente ME ou EPP sem licenciamento extra)</t>
  </si>
  <si>
    <t>Baixa de Empresa - Completa (ME - EPP)</t>
  </si>
  <si>
    <t>Baixa de Empresa - Completa (Demais empresas)</t>
  </si>
  <si>
    <t>Baixa de Empresa - Instituições do Terceiro Setor (ONG's, OSCIP, Associações, Igrejas etc.)</t>
  </si>
  <si>
    <t>Obs:  Ao aderir ao nosso plano de fidelidade, realizamos qualquer um desses serviços gratuitamente. O plano consiste basicamente em ser nosso cliente pelos próximos 12 meses. Caso haja cancelamento antes desse prazo, será cobrada uma multa contratual equivalente ao valor do serviço gratuito solicitado.
Se você precisar de mais serviços de legalização durante esse período, eles serão cobrados à parte, mesmo estando no plano de fidelidade. O benefício da gratuidade é válido para apenas um serviço a cada 12 meses.</t>
  </si>
  <si>
    <t>► VOCÊ IRÁ ENTRAR EM NOSSO PLANO DE FIDELIDADE ?</t>
  </si>
  <si>
    <t>PAGA UMA VEZ</t>
  </si>
  <si>
    <t>VALOR MENSAL</t>
  </si>
  <si>
    <t>VALOR ÚNICO</t>
  </si>
  <si>
    <t>Apenas Troca de Contador</t>
  </si>
  <si>
    <t>Sim</t>
  </si>
  <si>
    <t>Não</t>
  </si>
  <si>
    <t>ESCOLHA UM SERVIÇO DE LEGALIZAÇÃO                                               (CLIQUE AQUI) ►</t>
  </si>
  <si>
    <t>ESCOLHA UMA OPÇÃO                                                                                 (CLIQUE AQUI) ►</t>
  </si>
  <si>
    <t>ESCOLHA O TIPO DE EMPRESA                                                                 (CLIQUE AQUI) ►</t>
  </si>
  <si>
    <t>Escrituração contábil e fiscal (retroativa)</t>
  </si>
  <si>
    <t>Regularização de pendências: Atrasos em pagamentos de tributos ou omissões de declarações</t>
  </si>
  <si>
    <t>Alvará de Localização e Funcionamento – Prefeitura (Emissão e Renovação)</t>
  </si>
  <si>
    <t>Licença de Publicidade - Prefeitura</t>
  </si>
  <si>
    <t>Licença do Corpo de Bombeiro</t>
  </si>
  <si>
    <t>Licença Ambiental - SEMA</t>
  </si>
  <si>
    <t>Licença Sanitária - VISA</t>
  </si>
  <si>
    <t>Inscrição Municipal (Prefeitura)</t>
  </si>
  <si>
    <t>Inscrição Estadual (SEFAZ)</t>
  </si>
  <si>
    <t>Cadastro de Produtor Rural (SEFAZ)</t>
  </si>
  <si>
    <t>Cadastros Comerciais e Bancários</t>
  </si>
  <si>
    <t>Emissão de Nota Fiscal Avulsa (NFA-e) e Eletrônica (NF-e) SEFAZ</t>
  </si>
  <si>
    <t>Emissão de Nota Fiscal de Serviço Eletrônica (NFS-e) www.nfse.gov.br</t>
  </si>
  <si>
    <t>Emissão de guias de tributos e Certidões Negativas de Débitos (CND’s)</t>
  </si>
  <si>
    <t>Emissão de documentos para participação em Licitações</t>
  </si>
  <si>
    <t>Recálculos de Guias de Contribuição e Tributos em Geral (por Guia)</t>
  </si>
  <si>
    <t>Parametrização de Sistemas (Implantação e Manutenção)</t>
  </si>
  <si>
    <t>Classificação de Produtos - NCM (Manutenção de classificações)</t>
  </si>
  <si>
    <t>Prestação de Contas de Produtor Rural (Semestral)</t>
  </si>
  <si>
    <t>Regularize - Renegociar Dívida Ativa da União (PGFN)</t>
  </si>
  <si>
    <t>Refis - Programa de Recuperação Fiscal (Municipal+Estadual+Federal)</t>
  </si>
  <si>
    <t>Honorário mês</t>
  </si>
  <si>
    <t>-</t>
  </si>
  <si>
    <t>► IRÁ PRECISAR DE ALGUM SERVIÇO ADICIONAL ?</t>
  </si>
  <si>
    <t>Não irei precisar no momento</t>
  </si>
  <si>
    <t>QUAL SERVIÇO ADICIONAL IRÁ PRECISAR ?                                            (CLIQUE AQUI) ►</t>
  </si>
  <si>
    <t>► JÁ TEM CERTIFICADO DIGITAL ?</t>
  </si>
  <si>
    <t>PAGA ANUAL</t>
  </si>
  <si>
    <t>Sim, já tenho</t>
  </si>
  <si>
    <t>Não, vou ir atrás de uma certicadora para adquirir</t>
  </si>
  <si>
    <t>Não, quero aproveitar sua promoção e fechar com a empresa parceira do escritório</t>
  </si>
  <si>
    <t>Obs: estamos dando 30% de desconto em nosso plano de fidelidade.</t>
  </si>
  <si>
    <t>► VOCÊ É CLIENTE EM NOSSA ASSESSORIA FINANCEIRA ?</t>
  </si>
  <si>
    <t>DESCONTO -</t>
  </si>
  <si>
    <r>
      <t xml:space="preserve">Obs: estamos dando 10% de desconto no honorário </t>
    </r>
    <r>
      <rPr>
        <b/>
        <sz val="8"/>
        <color theme="1"/>
        <rFont val="Calibri"/>
        <family val="2"/>
        <scheme val="minor"/>
      </rPr>
      <t>MENSAL</t>
    </r>
    <r>
      <rPr>
        <sz val="8"/>
        <color theme="1"/>
        <rFont val="Calibri"/>
        <family val="2"/>
        <scheme val="minor"/>
      </rPr>
      <t xml:space="preserve"> caso você feche uma assessoria financeira com a gente.</t>
    </r>
  </si>
  <si>
    <t>VALOR TOTAL DO PACOTE</t>
  </si>
  <si>
    <t>Valor Mensal</t>
  </si>
  <si>
    <r>
      <t xml:space="preserve">SAIBA MAIS SOBRE NOSSA ASSESSORIA FINANCEIRA E OS PLANOS: </t>
    </r>
    <r>
      <rPr>
        <b/>
        <sz val="11"/>
        <color theme="1"/>
        <rFont val="Calibri"/>
        <family val="2"/>
        <scheme val="minor"/>
      </rPr>
      <t>CLIQUE AQUI</t>
    </r>
  </si>
  <si>
    <t>DIGITE AQUI...</t>
  </si>
  <si>
    <t>► CONSIDERAÇÕES FINAIS E SERVIÇOS ADICIONAIS QUE GOSTARIA:</t>
  </si>
  <si>
    <t>VALORES À PAGAR UMA VEZ POR ANO:</t>
  </si>
  <si>
    <t>Obs: sempre que solicitar ou que precisar, iremos descrever na cobrança detalhamente cada serviço realizado.</t>
  </si>
  <si>
    <r>
      <rPr>
        <b/>
        <sz val="14"/>
        <color theme="1"/>
        <rFont val="Calibri"/>
        <family val="2"/>
        <scheme val="minor"/>
      </rPr>
      <t xml:space="preserve">2.4) </t>
    </r>
    <r>
      <rPr>
        <sz val="14"/>
        <color theme="1"/>
        <rFont val="Calibri"/>
        <family val="2"/>
        <scheme val="minor"/>
      </rPr>
      <t>Na contratação de serviços de legalização com a CONTRATADA, o CONTRATANTE poderá optar pelo plano de fidelidade, mediante o qual um serviço será realizado gratuitamente, condicionado à permanência como cliente por 12 (doze) meses consecutivos.</t>
    </r>
  </si>
  <si>
    <r>
      <rPr>
        <b/>
        <sz val="14"/>
        <color theme="1"/>
        <rFont val="Calibri"/>
        <family val="2"/>
        <scheme val="minor"/>
      </rPr>
      <t>3)</t>
    </r>
    <r>
      <rPr>
        <sz val="14"/>
        <color theme="1"/>
        <rFont val="Calibri"/>
        <family val="2"/>
        <scheme val="minor"/>
      </rPr>
      <t xml:space="preserve"> O contrato terá vigência de 12 (doze) meses, a partir da assinatura, com renovação automática caso não haja manifestação contrária com 30 dias de antecedência ao término do período vigente</t>
    </r>
  </si>
  <si>
    <r>
      <rPr>
        <b/>
        <sz val="14"/>
        <color theme="1"/>
        <rFont val="Calibri"/>
        <family val="2"/>
        <scheme val="minor"/>
      </rPr>
      <t xml:space="preserve">2.5) </t>
    </r>
    <r>
      <rPr>
        <sz val="14"/>
        <color theme="1"/>
        <rFont val="Calibri"/>
        <family val="2"/>
        <scheme val="minor"/>
      </rPr>
      <t>A gratuidade se limitará a apenas um serviço de legalização a cada 12 (doze) meses. Caso o CONTRATANTE necessite de outros serviços de legalização durante o período de fidelidade, estes serão cobrados à parte, conforme tabela de preços vigente, independentemente da adesão ao plano.</t>
    </r>
  </si>
  <si>
    <r>
      <rPr>
        <b/>
        <sz val="14"/>
        <color theme="1"/>
        <rFont val="Calibri"/>
        <family val="2"/>
        <scheme val="minor"/>
      </rPr>
      <t xml:space="preserve">2.6) </t>
    </r>
    <r>
      <rPr>
        <sz val="14"/>
        <color theme="1"/>
        <rFont val="Calibri"/>
        <family val="2"/>
        <scheme val="minor"/>
      </rPr>
      <t>Caso o CONTRATANTE opte por rescindir o contrato antes do período de 12 (doze) meses, ficará obrigado a pagar à CONTRATADA o valor integral do serviço de legalização prestado gratuitamente, conforme tabela vigente à época da assinatura do contrato, a título de multa compensatória.</t>
    </r>
  </si>
  <si>
    <t>ORÇAMENTO PERSONALIZADO - CONTABILIDADE</t>
  </si>
  <si>
    <t>VALORES À PAGAR UMA VEZ APENAS:</t>
  </si>
  <si>
    <r>
      <rPr>
        <b/>
        <sz val="14"/>
        <color theme="1"/>
        <rFont val="Calibri"/>
        <family val="2"/>
        <scheme val="minor"/>
      </rPr>
      <t>5.3)</t>
    </r>
    <r>
      <rPr>
        <sz val="14"/>
        <color theme="1"/>
        <rFont val="Calibri"/>
        <family val="2"/>
        <scheme val="minor"/>
      </rPr>
      <t xml:space="preserve"> O presente contrato poderá ser rescindido de pleno direito pela CONTRATADA caso a CONTRATANTE permaneça inadimplente por mais de 2 (dois) meses consecutivos no pagamento dos honorários ou pelo descumprimento de qualquer cláusula do contrato. Neste caso, além da cobrança dos valores em atraso, também será devida a multa referente ao serviço de legalização realizado, conforme descrito na cláusula 5.2, caso o contrato ainda esteja dentro do prazo mínimo de 12 meses.</t>
    </r>
  </si>
  <si>
    <t>INFORMAÇÕES NECESSÁRIAS PARA O CONTRATO</t>
  </si>
  <si>
    <t>Nome do Representante da PJ:</t>
  </si>
  <si>
    <t xml:space="preserve">, </t>
  </si>
  <si>
    <t>Nome da Empresa</t>
  </si>
  <si>
    <t>CNPJ da Empresa</t>
  </si>
  <si>
    <t>Obs: deixe em branco caso não haja um cnpj ainda.</t>
  </si>
  <si>
    <t xml:space="preserve"> </t>
  </si>
  <si>
    <t>.</t>
  </si>
  <si>
    <t>/</t>
  </si>
  <si>
    <t xml:space="preserve"> inscrita no CNPJ sob o nº </t>
  </si>
  <si>
    <t xml:space="preserve">, representada por </t>
  </si>
  <si>
    <t>afegão</t>
  </si>
  <si>
    <t>sul-africano</t>
  </si>
  <si>
    <t>albanês</t>
  </si>
  <si>
    <t>alemão</t>
  </si>
  <si>
    <t>andorrano</t>
  </si>
  <si>
    <t>angolano</t>
  </si>
  <si>
    <t>antiguano</t>
  </si>
  <si>
    <t>saudita</t>
  </si>
  <si>
    <t>argelino</t>
  </si>
  <si>
    <t>argentino</t>
  </si>
  <si>
    <t>armênio</t>
  </si>
  <si>
    <t>australiano</t>
  </si>
  <si>
    <t>austríaco</t>
  </si>
  <si>
    <t>azerbaijano</t>
  </si>
  <si>
    <t>bahamense</t>
  </si>
  <si>
    <t>bangladês</t>
  </si>
  <si>
    <t>barbadense</t>
  </si>
  <si>
    <t>bareinita</t>
  </si>
  <si>
    <t>belga</t>
  </si>
  <si>
    <t>belizenho</t>
  </si>
  <si>
    <t>beninense</t>
  </si>
  <si>
    <t>bielorrusso</t>
  </si>
  <si>
    <t>boliviano</t>
  </si>
  <si>
    <t>bósnio</t>
  </si>
  <si>
    <t>botsuanense</t>
  </si>
  <si>
    <t>brasileiro</t>
  </si>
  <si>
    <t>bruneano</t>
  </si>
  <si>
    <t>búlgaro</t>
  </si>
  <si>
    <t>burquinense</t>
  </si>
  <si>
    <t>burundiano</t>
  </si>
  <si>
    <t>butanês</t>
  </si>
  <si>
    <t>cabo-verdiano</t>
  </si>
  <si>
    <t>camaronês</t>
  </si>
  <si>
    <t>cambojano</t>
  </si>
  <si>
    <t>canadense</t>
  </si>
  <si>
    <t>catari</t>
  </si>
  <si>
    <t>cazaque</t>
  </si>
  <si>
    <t>centro-africano</t>
  </si>
  <si>
    <t>chileno</t>
  </si>
  <si>
    <t>chinês</t>
  </si>
  <si>
    <t>cipriota</t>
  </si>
  <si>
    <t>colombiano</t>
  </si>
  <si>
    <t>comorense</t>
  </si>
  <si>
    <t>congolês</t>
  </si>
  <si>
    <t>costarriquenho</t>
  </si>
  <si>
    <t>croata</t>
  </si>
  <si>
    <t>cubano</t>
  </si>
  <si>
    <t>dinamarquês</t>
  </si>
  <si>
    <t>djibutiano</t>
  </si>
  <si>
    <t>dominiquense</t>
  </si>
  <si>
    <t>egípcio</t>
  </si>
  <si>
    <t>salvadorenho</t>
  </si>
  <si>
    <t>emiradense</t>
  </si>
  <si>
    <t>equatoriano</t>
  </si>
  <si>
    <t>eritreu</t>
  </si>
  <si>
    <t>eslovaco</t>
  </si>
  <si>
    <t>esloveno</t>
  </si>
  <si>
    <t>espanhol</t>
  </si>
  <si>
    <t>estadunidense</t>
  </si>
  <si>
    <t>estoniano</t>
  </si>
  <si>
    <t>etíope</t>
  </si>
  <si>
    <t>fijiano</t>
  </si>
  <si>
    <t>filipino</t>
  </si>
  <si>
    <t>finlandês</t>
  </si>
  <si>
    <t>francês</t>
  </si>
  <si>
    <t>gabonês</t>
  </si>
  <si>
    <t>gambiano</t>
  </si>
  <si>
    <t>ganês</t>
  </si>
  <si>
    <t>georgiano</t>
  </si>
  <si>
    <t>granadino</t>
  </si>
  <si>
    <t>grego</t>
  </si>
  <si>
    <t>guatemalteco</t>
  </si>
  <si>
    <t>guianense</t>
  </si>
  <si>
    <t>guineano</t>
  </si>
  <si>
    <t>guineense</t>
  </si>
  <si>
    <t>haitiano</t>
  </si>
  <si>
    <t>hondurenho</t>
  </si>
  <si>
    <t>húngaro</t>
  </si>
  <si>
    <t>iemenita</t>
  </si>
  <si>
    <t>indiano</t>
  </si>
  <si>
    <t>indonésio</t>
  </si>
  <si>
    <t>iraniano</t>
  </si>
  <si>
    <t>iraquiano</t>
  </si>
  <si>
    <t>irlandês</t>
  </si>
  <si>
    <t>islandês</t>
  </si>
  <si>
    <t>israelense</t>
  </si>
  <si>
    <t>italiano</t>
  </si>
  <si>
    <t>jamaicano</t>
  </si>
  <si>
    <t>japonês</t>
  </si>
  <si>
    <t>jordaniano</t>
  </si>
  <si>
    <t>kiribatiano</t>
  </si>
  <si>
    <t>kuwaitiano</t>
  </si>
  <si>
    <t>laosiano</t>
  </si>
  <si>
    <t>lesotiano</t>
  </si>
  <si>
    <t>letão</t>
  </si>
  <si>
    <t>libanês</t>
  </si>
  <si>
    <t>liberiano</t>
  </si>
  <si>
    <t>líbio</t>
  </si>
  <si>
    <t>liechtensteinense</t>
  </si>
  <si>
    <t>lituano</t>
  </si>
  <si>
    <t>luxemburguês</t>
  </si>
  <si>
    <t>macedônio</t>
  </si>
  <si>
    <t>malgaxe</t>
  </si>
  <si>
    <t>malaio</t>
  </si>
  <si>
    <t>malauiano</t>
  </si>
  <si>
    <t>maldivo</t>
  </si>
  <si>
    <t>maliano</t>
  </si>
  <si>
    <t>maltês</t>
  </si>
  <si>
    <t>marfinense</t>
  </si>
  <si>
    <t>marroquino</t>
  </si>
  <si>
    <t>martiniquês</t>
  </si>
  <si>
    <t>mauriciano</t>
  </si>
  <si>
    <t>mauritano</t>
  </si>
  <si>
    <t>mexicano</t>
  </si>
  <si>
    <t>moldávio</t>
  </si>
  <si>
    <t>monegasco</t>
  </si>
  <si>
    <t>mongol</t>
  </si>
  <si>
    <t>montenegrino</t>
  </si>
  <si>
    <t>moçambicano</t>
  </si>
  <si>
    <t>birmanês</t>
  </si>
  <si>
    <t>namibiano</t>
  </si>
  <si>
    <t>nauruano</t>
  </si>
  <si>
    <t>nepalês</t>
  </si>
  <si>
    <t>nicaraguense</t>
  </si>
  <si>
    <t>nigeriano</t>
  </si>
  <si>
    <t>nigerino</t>
  </si>
  <si>
    <t>norueguês</t>
  </si>
  <si>
    <t>neozelandês</t>
  </si>
  <si>
    <t>omani</t>
  </si>
  <si>
    <t>neerlandês</t>
  </si>
  <si>
    <t>palauano</t>
  </si>
  <si>
    <t>palestino</t>
  </si>
  <si>
    <t>panamenho</t>
  </si>
  <si>
    <t>papuásio</t>
  </si>
  <si>
    <t>paquistanês</t>
  </si>
  <si>
    <t>paraguaio</t>
  </si>
  <si>
    <t>peruano</t>
  </si>
  <si>
    <t>polonês</t>
  </si>
  <si>
    <t>português</t>
  </si>
  <si>
    <t>queniano</t>
  </si>
  <si>
    <t>quirguiz</t>
  </si>
  <si>
    <t>britânico</t>
  </si>
  <si>
    <t>romeno</t>
  </si>
  <si>
    <t>ruandês</t>
  </si>
  <si>
    <t>russo</t>
  </si>
  <si>
    <t>samoano</t>
  </si>
  <si>
    <t>santa-lucense</t>
  </si>
  <si>
    <t>são-cristovense</t>
  </si>
  <si>
    <t>são-vicentino</t>
  </si>
  <si>
    <t>sãotomense</t>
  </si>
  <si>
    <t>senegalês</t>
  </si>
  <si>
    <t>sérvio</t>
  </si>
  <si>
    <t>seychellense</t>
  </si>
  <si>
    <t>sierraleonês</t>
  </si>
  <si>
    <t>singapurense</t>
  </si>
  <si>
    <t>sírio</t>
  </si>
  <si>
    <t>somali</t>
  </si>
  <si>
    <t>sudanês</t>
  </si>
  <si>
    <t>sul-sudanês</t>
  </si>
  <si>
    <t>sueco</t>
  </si>
  <si>
    <t>suíço</t>
  </si>
  <si>
    <t>surinamês</t>
  </si>
  <si>
    <t>tadjiquistanês</t>
  </si>
  <si>
    <t>tailandês</t>
  </si>
  <si>
    <t>tanzaniano</t>
  </si>
  <si>
    <t>timorense</t>
  </si>
  <si>
    <t>togolês</t>
  </si>
  <si>
    <t>tonganês</t>
  </si>
  <si>
    <t>trinitário</t>
  </si>
  <si>
    <t>tunisiano</t>
  </si>
  <si>
    <t>turcomeno</t>
  </si>
  <si>
    <t>turco</t>
  </si>
  <si>
    <t>tuvaluano</t>
  </si>
  <si>
    <t>ucraniano</t>
  </si>
  <si>
    <t>ugandense</t>
  </si>
  <si>
    <t>uruguaio</t>
  </si>
  <si>
    <t>uzbeque</t>
  </si>
  <si>
    <t>vanuatuense</t>
  </si>
  <si>
    <t>venezuelano</t>
  </si>
  <si>
    <t>vietnamita</t>
  </si>
  <si>
    <t>zambiano</t>
  </si>
  <si>
    <t>zimbabuano</t>
  </si>
  <si>
    <t>Estado Cívil</t>
  </si>
  <si>
    <t>solteiro</t>
  </si>
  <si>
    <t>casado</t>
  </si>
  <si>
    <t>divorciado (a)</t>
  </si>
  <si>
    <t>casado (a)</t>
  </si>
  <si>
    <t>solteiro (a)</t>
  </si>
  <si>
    <t>separado (a) judicialmente</t>
  </si>
  <si>
    <t>Viúvo (a)</t>
  </si>
  <si>
    <t>divorciado</t>
  </si>
  <si>
    <t>separado judicialmente</t>
  </si>
  <si>
    <t>viúvo</t>
  </si>
  <si>
    <t>viúva</t>
  </si>
  <si>
    <t>separada judicialmente</t>
  </si>
  <si>
    <t>divorciada</t>
  </si>
  <si>
    <t>casada</t>
  </si>
  <si>
    <t>solteira</t>
  </si>
  <si>
    <t>Sexo:</t>
  </si>
  <si>
    <t>Masculino</t>
  </si>
  <si>
    <t>Feminino</t>
  </si>
  <si>
    <t>afegã</t>
  </si>
  <si>
    <t>sul-africana</t>
  </si>
  <si>
    <t>albanesa</t>
  </si>
  <si>
    <t>alemã</t>
  </si>
  <si>
    <t>andorrana</t>
  </si>
  <si>
    <t>angolana</t>
  </si>
  <si>
    <t>antiguana</t>
  </si>
  <si>
    <t>argelina</t>
  </si>
  <si>
    <t>argentina</t>
  </si>
  <si>
    <t>armênia</t>
  </si>
  <si>
    <t>australiana</t>
  </si>
  <si>
    <t>austríaca</t>
  </si>
  <si>
    <t>azerbaijana</t>
  </si>
  <si>
    <t>bangladeshiana</t>
  </si>
  <si>
    <t>belizenha</t>
  </si>
  <si>
    <t>bielorrussa</t>
  </si>
  <si>
    <t>boliviana</t>
  </si>
  <si>
    <t>bósnia</t>
  </si>
  <si>
    <t>brasileira</t>
  </si>
  <si>
    <t>bruneana</t>
  </si>
  <si>
    <t>búlgara</t>
  </si>
  <si>
    <t>burundiana</t>
  </si>
  <si>
    <t>butanesa</t>
  </si>
  <si>
    <t>cabo-verdiana</t>
  </si>
  <si>
    <t>camaronense</t>
  </si>
  <si>
    <t>cambodjana</t>
  </si>
  <si>
    <t>centro-africana</t>
  </si>
  <si>
    <t>chilena</t>
  </si>
  <si>
    <t>chinesa</t>
  </si>
  <si>
    <t>colombiana</t>
  </si>
  <si>
    <t>congolesa</t>
  </si>
  <si>
    <t>costarriquenha</t>
  </si>
  <si>
    <t>cubana</t>
  </si>
  <si>
    <t>dinamarquesa</t>
  </si>
  <si>
    <t>djibutiana</t>
  </si>
  <si>
    <t>egípcia</t>
  </si>
  <si>
    <t>salvadorenha</t>
  </si>
  <si>
    <t>equatoriana</t>
  </si>
  <si>
    <t>eritreia</t>
  </si>
  <si>
    <t>eslovaca</t>
  </si>
  <si>
    <t>eslovena</t>
  </si>
  <si>
    <t>espanhola</t>
  </si>
  <si>
    <t>estoniana</t>
  </si>
  <si>
    <t>fijiana</t>
  </si>
  <si>
    <t>filipina</t>
  </si>
  <si>
    <t>finlandesa</t>
  </si>
  <si>
    <t>francesa</t>
  </si>
  <si>
    <t>gabonense</t>
  </si>
  <si>
    <t>gambiana</t>
  </si>
  <si>
    <t>ganesa</t>
  </si>
  <si>
    <t>georgiana</t>
  </si>
  <si>
    <t>granadina</t>
  </si>
  <si>
    <t>grega</t>
  </si>
  <si>
    <t>guatemalteca</t>
  </si>
  <si>
    <t>guineana</t>
  </si>
  <si>
    <t>haitiana</t>
  </si>
  <si>
    <t>hondurenha</t>
  </si>
  <si>
    <t>húngara</t>
  </si>
  <si>
    <t>indiana</t>
  </si>
  <si>
    <t>indonésia</t>
  </si>
  <si>
    <t>iraniana</t>
  </si>
  <si>
    <t>iraquiana</t>
  </si>
  <si>
    <t>irlandesa</t>
  </si>
  <si>
    <t>islandesa</t>
  </si>
  <si>
    <t>italiana</t>
  </si>
  <si>
    <t>jamaicana</t>
  </si>
  <si>
    <t>japonesa</t>
  </si>
  <si>
    <t>jordaniana</t>
  </si>
  <si>
    <t>kiribatiana</t>
  </si>
  <si>
    <t>kuwaitiana</t>
  </si>
  <si>
    <t>laosiana</t>
  </si>
  <si>
    <t>lesotiana</t>
  </si>
  <si>
    <t>letã</t>
  </si>
  <si>
    <t>libanesa</t>
  </si>
  <si>
    <t>liberiana</t>
  </si>
  <si>
    <t>líbia</t>
  </si>
  <si>
    <t>lituana</t>
  </si>
  <si>
    <t>luxemburguesa</t>
  </si>
  <si>
    <t>macedônia</t>
  </si>
  <si>
    <t>malaia</t>
  </si>
  <si>
    <t>malauiana</t>
  </si>
  <si>
    <t>maldiva</t>
  </si>
  <si>
    <t>maliana</t>
  </si>
  <si>
    <t>maltesa</t>
  </si>
  <si>
    <t>marroquina</t>
  </si>
  <si>
    <t>martiniquesa</t>
  </si>
  <si>
    <t>mauriciana</t>
  </si>
  <si>
    <t>mauritana</t>
  </si>
  <si>
    <t>mexicana</t>
  </si>
  <si>
    <t>moldava</t>
  </si>
  <si>
    <t>monegasca</t>
  </si>
  <si>
    <t>montenegrina</t>
  </si>
  <si>
    <t>moçambicana</t>
  </si>
  <si>
    <t>birmanesa</t>
  </si>
  <si>
    <t>namibiana</t>
  </si>
  <si>
    <t>nauruana</t>
  </si>
  <si>
    <t>nepalesa</t>
  </si>
  <si>
    <t>nigeriana</t>
  </si>
  <si>
    <t>nigerina</t>
  </si>
  <si>
    <t>norueguesa</t>
  </si>
  <si>
    <t>neozelandesa</t>
  </si>
  <si>
    <t>neerlandesa</t>
  </si>
  <si>
    <t>palauana</t>
  </si>
  <si>
    <t>palestina</t>
  </si>
  <si>
    <t>panamenha</t>
  </si>
  <si>
    <t>papuásia</t>
  </si>
  <si>
    <t>paquistanesa</t>
  </si>
  <si>
    <t>paraguaia</t>
  </si>
  <si>
    <t>peruana</t>
  </si>
  <si>
    <t>polonesa</t>
  </si>
  <si>
    <t>portuguesa</t>
  </si>
  <si>
    <t>queniana</t>
  </si>
  <si>
    <t>britânica</t>
  </si>
  <si>
    <t>romena</t>
  </si>
  <si>
    <t>ruandesa</t>
  </si>
  <si>
    <t>russa</t>
  </si>
  <si>
    <t>samoana</t>
  </si>
  <si>
    <t>são-vicentina</t>
  </si>
  <si>
    <t>senegalesa</t>
  </si>
  <si>
    <t>sérvia</t>
  </si>
  <si>
    <t>sierraleonesa</t>
  </si>
  <si>
    <t>síria</t>
  </si>
  <si>
    <t>sudanesa</t>
  </si>
  <si>
    <t>sul-sudanesa</t>
  </si>
  <si>
    <t>sueca</t>
  </si>
  <si>
    <t>suíça</t>
  </si>
  <si>
    <t>surinamesa</t>
  </si>
  <si>
    <t>tadjiquistanesa</t>
  </si>
  <si>
    <t>tailandesa</t>
  </si>
  <si>
    <t>tanzaniana</t>
  </si>
  <si>
    <t>togolesa</t>
  </si>
  <si>
    <t>tonganesa</t>
  </si>
  <si>
    <t>trinitária</t>
  </si>
  <si>
    <t>tunisiana</t>
  </si>
  <si>
    <t>turcomena</t>
  </si>
  <si>
    <t>turca</t>
  </si>
  <si>
    <t>tuvaluana</t>
  </si>
  <si>
    <t>ucraniana</t>
  </si>
  <si>
    <t>uruguaia</t>
  </si>
  <si>
    <t>venezuelana</t>
  </si>
  <si>
    <t>zambiana</t>
  </si>
  <si>
    <t>zimbabuana</t>
  </si>
  <si>
    <t>Nacionalidade:</t>
  </si>
  <si>
    <t xml:space="preserve">nascido em </t>
  </si>
  <si>
    <t>Profissão:</t>
  </si>
  <si>
    <t>Administrador</t>
  </si>
  <si>
    <t>Advogado</t>
  </si>
  <si>
    <t>Aeromoça / Comissário de bordo</t>
  </si>
  <si>
    <t>Agricultor</t>
  </si>
  <si>
    <t>Alferes</t>
  </si>
  <si>
    <t>Analista de Sistemas</t>
  </si>
  <si>
    <t>Antropólogo</t>
  </si>
  <si>
    <t>Arquiteto</t>
  </si>
  <si>
    <t>Artesão</t>
  </si>
  <si>
    <t>Artista Plástico</t>
  </si>
  <si>
    <t>Assistente Administrativo</t>
  </si>
  <si>
    <t>Assistente Social</t>
  </si>
  <si>
    <t>Astronauta</t>
  </si>
  <si>
    <t>Astrônomo</t>
  </si>
  <si>
    <t>Ator / Atriz</t>
  </si>
  <si>
    <t>Auditor</t>
  </si>
  <si>
    <t>Biólogo</t>
  </si>
  <si>
    <t>Bombeiro</t>
  </si>
  <si>
    <t>Caminhoneiro</t>
  </si>
  <si>
    <t>Cantor</t>
  </si>
  <si>
    <t>Carpinteiro</t>
  </si>
  <si>
    <t>Chef de Cozinha</t>
  </si>
  <si>
    <t>Cientista</t>
  </si>
  <si>
    <t>Cientista de Dados</t>
  </si>
  <si>
    <t>Cirurgião</t>
  </si>
  <si>
    <t>Coach</t>
  </si>
  <si>
    <t>Comerciante</t>
  </si>
  <si>
    <t>Contador</t>
  </si>
  <si>
    <t>Corretor de Imóveis</t>
  </si>
  <si>
    <t>Costureira</t>
  </si>
  <si>
    <t>Cozinheiro</t>
  </si>
  <si>
    <t>Dançarino</t>
  </si>
  <si>
    <t>Dentista</t>
  </si>
  <si>
    <t>Designer Gráfico</t>
  </si>
  <si>
    <t>Designer de Moda</t>
  </si>
  <si>
    <t>Designer de Interiores</t>
  </si>
  <si>
    <t>Desenvolvedor de Software</t>
  </si>
  <si>
    <t>Detetive Particular</t>
  </si>
  <si>
    <t>Digitador</t>
  </si>
  <si>
    <t>Diretor de Cinema</t>
  </si>
  <si>
    <t>Doutor / Médico</t>
  </si>
  <si>
    <t>Economista</t>
  </si>
  <si>
    <t>Editor de Vídeo</t>
  </si>
  <si>
    <t>Eletricista</t>
  </si>
  <si>
    <t>Enfermeiro</t>
  </si>
  <si>
    <t>Engenheiro Agrônomo</t>
  </si>
  <si>
    <t>Engenheiro Ambiental</t>
  </si>
  <si>
    <t>Engenheiro Civil</t>
  </si>
  <si>
    <t>Engenheiro de Alimentos</t>
  </si>
  <si>
    <t>Engenheiro de Computação</t>
  </si>
  <si>
    <t>Engenheiro de Produção</t>
  </si>
  <si>
    <t>Engenheiro de Software</t>
  </si>
  <si>
    <t>Engenheiro Elétrico</t>
  </si>
  <si>
    <t>Engenheiro Mecânico</t>
  </si>
  <si>
    <t>Engenheiro Químico</t>
  </si>
  <si>
    <t>Escultor</t>
  </si>
  <si>
    <t>Esteticista</t>
  </si>
  <si>
    <t>Estilista</t>
  </si>
  <si>
    <t>Farmacêutico</t>
  </si>
  <si>
    <t>Físico</t>
  </si>
  <si>
    <t>Fisioterapeuta</t>
  </si>
  <si>
    <t>Fotógrafo</t>
  </si>
  <si>
    <t>Garçom</t>
  </si>
  <si>
    <t>Geógrafo</t>
  </si>
  <si>
    <t>Geólogo</t>
  </si>
  <si>
    <t>Gerente Comercial</t>
  </si>
  <si>
    <t>Gerente de Projetos</t>
  </si>
  <si>
    <t>Historiador</t>
  </si>
  <si>
    <t>Jornalista</t>
  </si>
  <si>
    <t>Juiz</t>
  </si>
  <si>
    <t>Maquiador</t>
  </si>
  <si>
    <t>Marceneiro</t>
  </si>
  <si>
    <t>Marinheiro</t>
  </si>
  <si>
    <t>Matemático</t>
  </si>
  <si>
    <t>Mecânico</t>
  </si>
  <si>
    <t>Médico Veterinário</t>
  </si>
  <si>
    <t>Mergulhador Profissional</t>
  </si>
  <si>
    <t>Motorista</t>
  </si>
  <si>
    <t>Músico</t>
  </si>
  <si>
    <t>Nutricionista</t>
  </si>
  <si>
    <t>Oceanógrafo</t>
  </si>
  <si>
    <t>Odontologista</t>
  </si>
  <si>
    <t>Operador de Máquinas</t>
  </si>
  <si>
    <t>Padeiro</t>
  </si>
  <si>
    <t>Paleontólogo</t>
  </si>
  <si>
    <t>Pedagogo</t>
  </si>
  <si>
    <t>Pedreiro</t>
  </si>
  <si>
    <t>Perito Criminal</t>
  </si>
  <si>
    <t>Personal Trainer</t>
  </si>
  <si>
    <t>Pesquisador Científico</t>
  </si>
  <si>
    <t>Piloto de Avião</t>
  </si>
  <si>
    <t>Pintor</t>
  </si>
  <si>
    <t>Policial</t>
  </si>
  <si>
    <t>Político</t>
  </si>
  <si>
    <t>Porteiro</t>
  </si>
  <si>
    <t>Produtor de Eventos</t>
  </si>
  <si>
    <t>Produtor Musical</t>
  </si>
  <si>
    <t>Programador</t>
  </si>
  <si>
    <t>Professor</t>
  </si>
  <si>
    <t>Psicólogo</t>
  </si>
  <si>
    <t>Publicitário</t>
  </si>
  <si>
    <t>Químico</t>
  </si>
  <si>
    <t>Radialista</t>
  </si>
  <si>
    <t>Recepcionista</t>
  </si>
  <si>
    <t>Redator Publicitário</t>
  </si>
  <si>
    <t>Relações Públicas</t>
  </si>
  <si>
    <t>Representante Comercial</t>
  </si>
  <si>
    <t>Roteirista</t>
  </si>
  <si>
    <t>Secretário Executivo</t>
  </si>
  <si>
    <t>Serralheiro</t>
  </si>
  <si>
    <t>Soldado</t>
  </si>
  <si>
    <t>Sommelier</t>
  </si>
  <si>
    <t>Técnico de Enfermagem</t>
  </si>
  <si>
    <t>Técnico de Informática</t>
  </si>
  <si>
    <t>Técnico em Logística</t>
  </si>
  <si>
    <t>Técnico em Segurança do Trabalho</t>
  </si>
  <si>
    <t>Terapeuta Ocupacional</t>
  </si>
  <si>
    <t>Tradutor</t>
  </si>
  <si>
    <t>Turismólogo</t>
  </si>
  <si>
    <t>Vendedor</t>
  </si>
  <si>
    <t>Veterinário</t>
  </si>
  <si>
    <t>Web Designer</t>
  </si>
  <si>
    <t>Youtuber</t>
  </si>
  <si>
    <t>Zootecnista</t>
  </si>
  <si>
    <t>Administradora</t>
  </si>
  <si>
    <t>Advogada</t>
  </si>
  <si>
    <t>Aeromoça</t>
  </si>
  <si>
    <t>Agricultora</t>
  </si>
  <si>
    <t>Antropóloga</t>
  </si>
  <si>
    <t>Arquiteta</t>
  </si>
  <si>
    <t>Artesã</t>
  </si>
  <si>
    <t>Artista Plástica</t>
  </si>
  <si>
    <t>Assistente Administrativa</t>
  </si>
  <si>
    <t>Astrônoma</t>
  </si>
  <si>
    <t>Atriz</t>
  </si>
  <si>
    <t>Auditora</t>
  </si>
  <si>
    <t>Bióloga</t>
  </si>
  <si>
    <t>Bombeira</t>
  </si>
  <si>
    <t>Caminhoneira</t>
  </si>
  <si>
    <t>Cantora</t>
  </si>
  <si>
    <t>Carpinteira</t>
  </si>
  <si>
    <t>Cirurgiã</t>
  </si>
  <si>
    <t>Contadora</t>
  </si>
  <si>
    <t>Corretora de Imóveis</t>
  </si>
  <si>
    <t>Cozinheira</t>
  </si>
  <si>
    <t>Dançarina</t>
  </si>
  <si>
    <t>Designer Gráfica</t>
  </si>
  <si>
    <t>Desenvolvedora de Software</t>
  </si>
  <si>
    <t>Digitadora</t>
  </si>
  <si>
    <t>Diretora de Cinema</t>
  </si>
  <si>
    <t>Doutora / Médica</t>
  </si>
  <si>
    <t>Editora de Vídeo</t>
  </si>
  <si>
    <t>Enfermeira</t>
  </si>
  <si>
    <t>Engenheira Agrônoma</t>
  </si>
  <si>
    <t>Engenheira Ambiental</t>
  </si>
  <si>
    <t>Engenheira Civil</t>
  </si>
  <si>
    <t>Engenheira de Alimentos</t>
  </si>
  <si>
    <t>Engenheira de Computação</t>
  </si>
  <si>
    <t>Engenheira de Produção</t>
  </si>
  <si>
    <t>Engenheira de Software</t>
  </si>
  <si>
    <t>Engenheira Elétrica</t>
  </si>
  <si>
    <t>Engenheira Mecânica</t>
  </si>
  <si>
    <t>Engenheira Química</t>
  </si>
  <si>
    <t>Escultora</t>
  </si>
  <si>
    <t>Farmacêutica</t>
  </si>
  <si>
    <t>Física</t>
  </si>
  <si>
    <t>Fotógrafa</t>
  </si>
  <si>
    <t>Garçonete</t>
  </si>
  <si>
    <t>Geógrafa</t>
  </si>
  <si>
    <t>Geóloga</t>
  </si>
  <si>
    <t>Historiadora</t>
  </si>
  <si>
    <t>Juíza</t>
  </si>
  <si>
    <t>Maquiadora</t>
  </si>
  <si>
    <t>Marceneira</t>
  </si>
  <si>
    <t>Marinheira</t>
  </si>
  <si>
    <t>Matemática</t>
  </si>
  <si>
    <t>Mecânica</t>
  </si>
  <si>
    <t>Médica Veterinária</t>
  </si>
  <si>
    <t>Mergulhadora Profissional</t>
  </si>
  <si>
    <t>Música</t>
  </si>
  <si>
    <t>Oceanógrafa</t>
  </si>
  <si>
    <t>Operadora de Máquinas</t>
  </si>
  <si>
    <t>Padeira</t>
  </si>
  <si>
    <t>Paleontóloga</t>
  </si>
  <si>
    <t>Pedagoga</t>
  </si>
  <si>
    <t>Pedreira</t>
  </si>
  <si>
    <t>Perita Criminal</t>
  </si>
  <si>
    <t>Pesquisadora Científica</t>
  </si>
  <si>
    <t>Pilota de Avião</t>
  </si>
  <si>
    <t>Pintora</t>
  </si>
  <si>
    <t>Política</t>
  </si>
  <si>
    <t>Porteira</t>
  </si>
  <si>
    <t>Produtora de Eventos</t>
  </si>
  <si>
    <t>Produtora Musical</t>
  </si>
  <si>
    <t>Programadora</t>
  </si>
  <si>
    <t>Professora</t>
  </si>
  <si>
    <t>Psicóloga</t>
  </si>
  <si>
    <t>Publicitária</t>
  </si>
  <si>
    <t>Química</t>
  </si>
  <si>
    <t>Redatora Publicitária</t>
  </si>
  <si>
    <t>Secretária Executiva</t>
  </si>
  <si>
    <t>Serralheira</t>
  </si>
  <si>
    <t>Soldada</t>
  </si>
  <si>
    <t>Técnica de Enfermagem</t>
  </si>
  <si>
    <t>Técnica de Informática</t>
  </si>
  <si>
    <t>Técnica em Logística</t>
  </si>
  <si>
    <t>Técnica em Segurança do Trabalho</t>
  </si>
  <si>
    <t>Tradutora</t>
  </si>
  <si>
    <t>Turismóloga</t>
  </si>
  <si>
    <t>Vendedora</t>
  </si>
  <si>
    <t>Veterinária</t>
  </si>
  <si>
    <t>Empresário</t>
  </si>
  <si>
    <t>Empresária</t>
  </si>
  <si>
    <t xml:space="preserve">nascida em </t>
  </si>
  <si>
    <t>Endereço da Empresa:</t>
  </si>
  <si>
    <t>Abadia de Goiás/GO</t>
  </si>
  <si>
    <t>Abadia Dos Dourados/MG</t>
  </si>
  <si>
    <t>Abadiânia/GO</t>
  </si>
  <si>
    <t>Abaeté/MG</t>
  </si>
  <si>
    <t>Abaetetuba/PA</t>
  </si>
  <si>
    <t>Abaiara/CE</t>
  </si>
  <si>
    <t>Abaíra/BA</t>
  </si>
  <si>
    <t>Abaré/BA</t>
  </si>
  <si>
    <t>Abatiá/PR</t>
  </si>
  <si>
    <t>Abdon Batista/SC</t>
  </si>
  <si>
    <t>Abel Figueiredo/PA</t>
  </si>
  <si>
    <t>Abelardo Luz/SC</t>
  </si>
  <si>
    <t>Abre Campo/MG</t>
  </si>
  <si>
    <t>Abreu e Lima/PE</t>
  </si>
  <si>
    <t>Abreulândia/TO</t>
  </si>
  <si>
    <t>Acaiaca/MG</t>
  </si>
  <si>
    <t>Açailândia/MA</t>
  </si>
  <si>
    <t>Acajutiba/BA</t>
  </si>
  <si>
    <t>Acará/PA</t>
  </si>
  <si>
    <t>Acarapé/CE</t>
  </si>
  <si>
    <t>Acaraú/CE</t>
  </si>
  <si>
    <t>Acari/RN</t>
  </si>
  <si>
    <t>Acauã/PI</t>
  </si>
  <si>
    <t>Aceguá/RS</t>
  </si>
  <si>
    <t>Acopiara/CE</t>
  </si>
  <si>
    <t>Acorizal/MT</t>
  </si>
  <si>
    <t>Acrelândia/AC</t>
  </si>
  <si>
    <t>Acreúna/GO</t>
  </si>
  <si>
    <t>Açu/RN</t>
  </si>
  <si>
    <t>Açucena/MG</t>
  </si>
  <si>
    <t>Adamantina/SP</t>
  </si>
  <si>
    <t>Adelândia/GO</t>
  </si>
  <si>
    <t>Adolfo/SP</t>
  </si>
  <si>
    <t>Adrianópolis/PR</t>
  </si>
  <si>
    <t>Adustina/BA</t>
  </si>
  <si>
    <t>Afogados da Ingazeira/PE</t>
  </si>
  <si>
    <t>Afonso Bezerra/RN</t>
  </si>
  <si>
    <t>Afonso Cláudio/ES</t>
  </si>
  <si>
    <t>Afonso Cunha/MA</t>
  </si>
  <si>
    <t>Afrânio/PE</t>
  </si>
  <si>
    <t>Afuá/PA</t>
  </si>
  <si>
    <t>Agrestina/PE</t>
  </si>
  <si>
    <t>Agricolândia/PI</t>
  </si>
  <si>
    <t>Agrolândia/SC</t>
  </si>
  <si>
    <t>Agronômica/SC</t>
  </si>
  <si>
    <t>Água Azul do Norte/PA</t>
  </si>
  <si>
    <t>Água Boa/MG</t>
  </si>
  <si>
    <t>Água Boa/MT</t>
  </si>
  <si>
    <t>Água Branca/AL</t>
  </si>
  <si>
    <t>Água Branca/PB</t>
  </si>
  <si>
    <t>Água Branca/PI</t>
  </si>
  <si>
    <t>Água Clara/MS</t>
  </si>
  <si>
    <t>Água Comprida/MG</t>
  </si>
  <si>
    <t>Água Doce do Maranhão/MA</t>
  </si>
  <si>
    <t>Água Doce do Norte/ES</t>
  </si>
  <si>
    <t>Água Doce/SC</t>
  </si>
  <si>
    <t>Água Fria de Goiás/GO</t>
  </si>
  <si>
    <t>Água Fria/BA</t>
  </si>
  <si>
    <t>Água Limpa/GO</t>
  </si>
  <si>
    <t>Água Nova/RN</t>
  </si>
  <si>
    <t>Água Preta/PE</t>
  </si>
  <si>
    <t>Água Santa/RS</t>
  </si>
  <si>
    <t>Aguaí/SP</t>
  </si>
  <si>
    <t>Aguanil/MG</t>
  </si>
  <si>
    <t>Águas Belas/PE</t>
  </si>
  <si>
    <t>Águas da Prata/SP</t>
  </si>
  <si>
    <t>Águas de Chapecó/SC</t>
  </si>
  <si>
    <t>Águas de Lindóia/SP</t>
  </si>
  <si>
    <t>Águas de Santa Bárbara/SP</t>
  </si>
  <si>
    <t>Águas de São Pedro/SP</t>
  </si>
  <si>
    <t>Águas Formosas/MG</t>
  </si>
  <si>
    <t>Águas Frias/SC</t>
  </si>
  <si>
    <t>Águas Lindas de Goiás/GO</t>
  </si>
  <si>
    <t>Águas Mornas/SC</t>
  </si>
  <si>
    <t>Águas Vermelhas/MG</t>
  </si>
  <si>
    <t>Agudo/RS</t>
  </si>
  <si>
    <t>Agudos do Sul/PR</t>
  </si>
  <si>
    <t>Agudos/SP</t>
  </si>
  <si>
    <t>Águia Branca/ES</t>
  </si>
  <si>
    <t>Aguiar/PB</t>
  </si>
  <si>
    <t>Aguiarnópolis/TO</t>
  </si>
  <si>
    <t>Aimorés/MG</t>
  </si>
  <si>
    <t>Aiquara/BA</t>
  </si>
  <si>
    <t>Aiuaba/CE</t>
  </si>
  <si>
    <t>Aiuruoca/MG</t>
  </si>
  <si>
    <t>Ajuricaba/RS</t>
  </si>
  <si>
    <t>Alagoa Grande/PB</t>
  </si>
  <si>
    <t>Alagoa Nova/PB</t>
  </si>
  <si>
    <t>Alagoa/MG</t>
  </si>
  <si>
    <t>Alagoinha do Piauí/PI</t>
  </si>
  <si>
    <t>Alagoinha/PB</t>
  </si>
  <si>
    <t>Alagoinha/PE</t>
  </si>
  <si>
    <t>Alagoinhas/BA</t>
  </si>
  <si>
    <t>Alambari/SP</t>
  </si>
  <si>
    <t>Albertina/MG</t>
  </si>
  <si>
    <t>Alcântara/MA</t>
  </si>
  <si>
    <t>Alcântaras/CE</t>
  </si>
  <si>
    <t>Alcantil/PB</t>
  </si>
  <si>
    <t>Alcinópolis/MS</t>
  </si>
  <si>
    <t>Alcobaça/BA</t>
  </si>
  <si>
    <t>Aldeias Altas/MA</t>
  </si>
  <si>
    <t>Alecrim/RS</t>
  </si>
  <si>
    <t>Alegre/ES</t>
  </si>
  <si>
    <t>Alegrete do Piauí/PI</t>
  </si>
  <si>
    <t>Alegrete/RS</t>
  </si>
  <si>
    <t>Alegria/RS</t>
  </si>
  <si>
    <t>Além Paraíba/MG</t>
  </si>
  <si>
    <t>Alenquer/PA</t>
  </si>
  <si>
    <t>Alexandria/RN</t>
  </si>
  <si>
    <t>Alexânia/GO</t>
  </si>
  <si>
    <t>Alfenas/MG</t>
  </si>
  <si>
    <t>Alfredo Chaves/ES</t>
  </si>
  <si>
    <t>Alfredo Marcondes/SP</t>
  </si>
  <si>
    <t>Alfredo Vasconcelos/MG</t>
  </si>
  <si>
    <t>Alfredo Wagner/SC</t>
  </si>
  <si>
    <t>Algodão de Jandaíra/PB</t>
  </si>
  <si>
    <t>Alhandra/PB</t>
  </si>
  <si>
    <t>Aliança do Tocantins/TO</t>
  </si>
  <si>
    <t>Aliança/PE</t>
  </si>
  <si>
    <t>Almadina/BA</t>
  </si>
  <si>
    <t>Almas/TO</t>
  </si>
  <si>
    <t>Almeirim/PA</t>
  </si>
  <si>
    <t>Almenara/MG</t>
  </si>
  <si>
    <t>Almino Afonso/RN</t>
  </si>
  <si>
    <t>Almirante Tamandaré do Sul/RS</t>
  </si>
  <si>
    <t>Almirante Tamandaré/PR</t>
  </si>
  <si>
    <t>Aloândia/GO</t>
  </si>
  <si>
    <t>Alpercata/MG</t>
  </si>
  <si>
    <t>Alpestre/RS</t>
  </si>
  <si>
    <t>Alpinópolis/MG</t>
  </si>
  <si>
    <t>Alta Floresta D´oeste/RO</t>
  </si>
  <si>
    <t>Alta Floresta/MT</t>
  </si>
  <si>
    <t>Altair/SP</t>
  </si>
  <si>
    <t>Altamira do Maranhão/MA</t>
  </si>
  <si>
    <t>Altamira do Paraná/PR</t>
  </si>
  <si>
    <t>Altamira/PA</t>
  </si>
  <si>
    <t>Altaneira/CE</t>
  </si>
  <si>
    <t>Alterosa/MG</t>
  </si>
  <si>
    <t>Altinho/PE</t>
  </si>
  <si>
    <t>Altinópolis/SP</t>
  </si>
  <si>
    <t>Alto Alegre do Maranhão/MA</t>
  </si>
  <si>
    <t>Alto Alegre do Pindaré/MA</t>
  </si>
  <si>
    <t>Alto Alegre Dos Parecis/RO</t>
  </si>
  <si>
    <t>Alto Alegre/RR</t>
  </si>
  <si>
    <t>Alto Alegre/RS</t>
  </si>
  <si>
    <t>Alto Alegre/SP</t>
  </si>
  <si>
    <t>Alto Araguaia/MT</t>
  </si>
  <si>
    <t>Alto Bela Vista/SC</t>
  </si>
  <si>
    <t>Alto Boa Vista/MT</t>
  </si>
  <si>
    <t>Alto Caparaó/MG</t>
  </si>
  <si>
    <t>Alto do Rodrigues/RN</t>
  </si>
  <si>
    <t>Alto Feliz/RS</t>
  </si>
  <si>
    <t>Alto Garças/MT</t>
  </si>
  <si>
    <t>Alto Horizonte/GO</t>
  </si>
  <si>
    <t>Alto Jequitibá/MG</t>
  </si>
  <si>
    <t>Alto Longá/PI</t>
  </si>
  <si>
    <t>Alto Paraguai/MT</t>
  </si>
  <si>
    <t>Alto Paraíso de Goiás/GO</t>
  </si>
  <si>
    <t>Alto Paraíso/RO</t>
  </si>
  <si>
    <t>Alto Paraná/PR</t>
  </si>
  <si>
    <t>Alto Parnaíba/MA</t>
  </si>
  <si>
    <t>Alto Piquiri/PR</t>
  </si>
  <si>
    <t>Alto Rio Doce/MG</t>
  </si>
  <si>
    <t>Alto Rio Novo/ES</t>
  </si>
  <si>
    <t>Alto Santo/CE</t>
  </si>
  <si>
    <t>Alto Taquari/MT</t>
  </si>
  <si>
    <t>Altônia/PR</t>
  </si>
  <si>
    <t>Altos/PI</t>
  </si>
  <si>
    <t>Alumínio/SP</t>
  </si>
  <si>
    <t>Alvarães/AM</t>
  </si>
  <si>
    <t>Alvarenga/MG</t>
  </si>
  <si>
    <t>Álvares Florence/SP</t>
  </si>
  <si>
    <t>Álvares Machado/SP</t>
  </si>
  <si>
    <t>Álvaro de Carvalho/SP</t>
  </si>
  <si>
    <t>Alvinlândia/SP</t>
  </si>
  <si>
    <t>Alvinópolis/MG</t>
  </si>
  <si>
    <t>Alvorada D´oeste/RO</t>
  </si>
  <si>
    <t>Alvorada de Minas/MG</t>
  </si>
  <si>
    <t>Alvorada do Gurguéia/PI</t>
  </si>
  <si>
    <t>Alvorada do Norte/GO</t>
  </si>
  <si>
    <t>Alvorada do Sul/PR</t>
  </si>
  <si>
    <t>Alvorada/RS</t>
  </si>
  <si>
    <t>Alvorada/TO</t>
  </si>
  <si>
    <t>Amajari/RR</t>
  </si>
  <si>
    <t>Amambaí/MS</t>
  </si>
  <si>
    <t>Amapá do Maranhão/MA</t>
  </si>
  <si>
    <t>Amapá/AP</t>
  </si>
  <si>
    <t>Amaporã/PR</t>
  </si>
  <si>
    <t>Amaraji/PE</t>
  </si>
  <si>
    <t>Amaral Ferrador/RS</t>
  </si>
  <si>
    <t>Amaralina/GO</t>
  </si>
  <si>
    <t>Amarante do Maranhão/MA</t>
  </si>
  <si>
    <t>Amarante/PI</t>
  </si>
  <si>
    <t>Amargosa/BA</t>
  </si>
  <si>
    <t>Amaturá/AM</t>
  </si>
  <si>
    <t>Amélia Rodrigues/BA</t>
  </si>
  <si>
    <t>América Dourada/BA</t>
  </si>
  <si>
    <t>Americana/SP</t>
  </si>
  <si>
    <t>Americano do Brasil/GO</t>
  </si>
  <si>
    <t>Américo Brasiliense/SP</t>
  </si>
  <si>
    <t>Américo de Campos/SP</t>
  </si>
  <si>
    <t>Ametista do Sul/RS</t>
  </si>
  <si>
    <t>Amontada/CE</t>
  </si>
  <si>
    <t>Amorinópolis/GO</t>
  </si>
  <si>
    <t>Amparo de São Francisco/SE</t>
  </si>
  <si>
    <t>Amparo do Serra/MG</t>
  </si>
  <si>
    <t>Amparo/PB</t>
  </si>
  <si>
    <t>Amparo/SP</t>
  </si>
  <si>
    <t>Ampére/PR</t>
  </si>
  <si>
    <t>Anadia/AL</t>
  </si>
  <si>
    <t>Anagé/BA</t>
  </si>
  <si>
    <t>Anahy/PR</t>
  </si>
  <si>
    <t>Anajás/PA</t>
  </si>
  <si>
    <t>Anajatuba/MA</t>
  </si>
  <si>
    <t>Analândia/SP</t>
  </si>
  <si>
    <t>Anamã/AM</t>
  </si>
  <si>
    <t>Ananás/TO</t>
  </si>
  <si>
    <t>Ananindeua/PA</t>
  </si>
  <si>
    <t>Anápolis/GO</t>
  </si>
  <si>
    <t>Anapu/PA</t>
  </si>
  <si>
    <t>Anapurus/MA</t>
  </si>
  <si>
    <t>Anastácio/MS</t>
  </si>
  <si>
    <t>Anaurilândia/MS</t>
  </si>
  <si>
    <t>Anchieta/ES</t>
  </si>
  <si>
    <t>Anchieta/SC</t>
  </si>
  <si>
    <t>Andaraí/BA</t>
  </si>
  <si>
    <t>Andirá/PR</t>
  </si>
  <si>
    <t>Andorinha/BA</t>
  </si>
  <si>
    <t>Andradas/MG</t>
  </si>
  <si>
    <t>Andradina/SP</t>
  </si>
  <si>
    <t>André da Rocha/RS</t>
  </si>
  <si>
    <t>Andrelândia/MG</t>
  </si>
  <si>
    <t>Angatuba/SP</t>
  </si>
  <si>
    <t>Angelândia/MG</t>
  </si>
  <si>
    <t>Angélica/MS</t>
  </si>
  <si>
    <t>Angelim/PE</t>
  </si>
  <si>
    <t>Angelina/SC</t>
  </si>
  <si>
    <t>Angical do Piauí/PI</t>
  </si>
  <si>
    <t>Angical/BA</t>
  </si>
  <si>
    <t>Angico/TO</t>
  </si>
  <si>
    <t>Angicos/RN</t>
  </si>
  <si>
    <t>Angra Dos Reis/RJ</t>
  </si>
  <si>
    <t>Anguera/BA</t>
  </si>
  <si>
    <t>Ângulo/PR</t>
  </si>
  <si>
    <t>Anhanguera/GO</t>
  </si>
  <si>
    <t>Anhembi/SP</t>
  </si>
  <si>
    <t>Anhumas/SP</t>
  </si>
  <si>
    <t>Anicuns/GO</t>
  </si>
  <si>
    <t>Anísio de Abreu/PI</t>
  </si>
  <si>
    <t>Anita Garibaldi/SC</t>
  </si>
  <si>
    <t>Anitápolis/SC</t>
  </si>
  <si>
    <t>Anori/AM</t>
  </si>
  <si>
    <t>Anta Gorda/RS</t>
  </si>
  <si>
    <t>Antas/BA</t>
  </si>
  <si>
    <t>Antonina do Norte/CE</t>
  </si>
  <si>
    <t>Antonina/PR</t>
  </si>
  <si>
    <t>Antônio Almeida/PI</t>
  </si>
  <si>
    <t>Antônio Cardoso/BA</t>
  </si>
  <si>
    <t>Antônio Carlos/MG</t>
  </si>
  <si>
    <t>Antônio Carlos/SC</t>
  </si>
  <si>
    <t>Antônio Dias/MG</t>
  </si>
  <si>
    <t>Antônio Gonçalves/BA</t>
  </si>
  <si>
    <t>Antônio João/MS</t>
  </si>
  <si>
    <t>Antônio Martins/RN</t>
  </si>
  <si>
    <t>Antônio Olinto/PR</t>
  </si>
  <si>
    <t>Antônio Prado de Minas/MG</t>
  </si>
  <si>
    <t>Antônio Prado/RS</t>
  </si>
  <si>
    <t>Aparecida D´oeste/SP</t>
  </si>
  <si>
    <t>Aparecida de Goiânia/GO</t>
  </si>
  <si>
    <t>Aparecida do Rio Doce/GO</t>
  </si>
  <si>
    <t>Aparecida do Rio Negro/TO</t>
  </si>
  <si>
    <t>Aparecida do Taboado/MS</t>
  </si>
  <si>
    <t>Aparecida/PB</t>
  </si>
  <si>
    <t>Aparecida/SP</t>
  </si>
  <si>
    <t>Aperibé/RJ</t>
  </si>
  <si>
    <t>Apiacá/ES</t>
  </si>
  <si>
    <t>Apiacás/MT</t>
  </si>
  <si>
    <t>Apiaí/SP</t>
  </si>
  <si>
    <t>Apicum-açu/MA</t>
  </si>
  <si>
    <t>Apiúna/SC</t>
  </si>
  <si>
    <t>Apodi/RN</t>
  </si>
  <si>
    <t>Aporá/BA</t>
  </si>
  <si>
    <t>Aporé/GO</t>
  </si>
  <si>
    <t>Apuarema/BA</t>
  </si>
  <si>
    <t>Apucarana/PR</t>
  </si>
  <si>
    <t>Apuí/AM</t>
  </si>
  <si>
    <t>Apuiarés/CE</t>
  </si>
  <si>
    <t>Aquidabã/SE</t>
  </si>
  <si>
    <t>Aquidauana/MS</t>
  </si>
  <si>
    <t>Aquiraz/CE</t>
  </si>
  <si>
    <t>Arabutã/SC</t>
  </si>
  <si>
    <t>Araçagi/PB</t>
  </si>
  <si>
    <t>Araçaí/MG</t>
  </si>
  <si>
    <t>Aracaju/SE</t>
  </si>
  <si>
    <t>Araçariguama/SP</t>
  </si>
  <si>
    <t>Araças/BA</t>
  </si>
  <si>
    <t>Aracati/CE</t>
  </si>
  <si>
    <t>Aracatu/BA</t>
  </si>
  <si>
    <t>Araçatuba/SP</t>
  </si>
  <si>
    <t>Araci/BA</t>
  </si>
  <si>
    <t>Aracitaba/MG</t>
  </si>
  <si>
    <t>Araçoiaba da Serra/SP</t>
  </si>
  <si>
    <t>Aracoiaba/CE</t>
  </si>
  <si>
    <t>Araçoiaba/PE</t>
  </si>
  <si>
    <t>Aracruz/ES</t>
  </si>
  <si>
    <t>Araçu/GO</t>
  </si>
  <si>
    <t>Araçuaí/MG</t>
  </si>
  <si>
    <t>Aragarças/GO</t>
  </si>
  <si>
    <t>Aragoiânia/GO</t>
  </si>
  <si>
    <t>Aragominas/TO</t>
  </si>
  <si>
    <t>Araguacema/TO</t>
  </si>
  <si>
    <t>Araguaçu/TO</t>
  </si>
  <si>
    <t>Araguaiana/MT</t>
  </si>
  <si>
    <t>Araguaína/TO</t>
  </si>
  <si>
    <t>Araguainha/MT</t>
  </si>
  <si>
    <t>Araguanã/MA</t>
  </si>
  <si>
    <t>Araguanã/TO</t>
  </si>
  <si>
    <t>Araguapaz/GO</t>
  </si>
  <si>
    <t>Araguari/MG</t>
  </si>
  <si>
    <t>Araguatins/TO</t>
  </si>
  <si>
    <t>Araioses/MA</t>
  </si>
  <si>
    <t>Aral Moreira/MS</t>
  </si>
  <si>
    <t>Aramari/BA</t>
  </si>
  <si>
    <t>Arambaré/RS</t>
  </si>
  <si>
    <t>Arame/MA</t>
  </si>
  <si>
    <t>Aramina/SP</t>
  </si>
  <si>
    <t>Arandu/SP</t>
  </si>
  <si>
    <t>Arantina/MG</t>
  </si>
  <si>
    <t>Arapeí/SP</t>
  </si>
  <si>
    <t>Arapiraca/AL</t>
  </si>
  <si>
    <t>Arapoema/TO</t>
  </si>
  <si>
    <t>Araponga/MG</t>
  </si>
  <si>
    <t>Arapongas/PR</t>
  </si>
  <si>
    <t>Araporã/MG</t>
  </si>
  <si>
    <t>Arapoti/PR</t>
  </si>
  <si>
    <t>Arapuá/MG</t>
  </si>
  <si>
    <t>Arapuã/PR</t>
  </si>
  <si>
    <t>Araputanga/MT</t>
  </si>
  <si>
    <t>Araquari/SC</t>
  </si>
  <si>
    <t>Arara/PB</t>
  </si>
  <si>
    <t>Araranguá/SC</t>
  </si>
  <si>
    <t>Araraquara/SP</t>
  </si>
  <si>
    <t>Araras/SP</t>
  </si>
  <si>
    <t>Ararendá/CE</t>
  </si>
  <si>
    <t>Arari/MA</t>
  </si>
  <si>
    <t>Araricá/RS</t>
  </si>
  <si>
    <t>Araripe/CE</t>
  </si>
  <si>
    <t>Araripina/PE</t>
  </si>
  <si>
    <t>Araruama/RJ</t>
  </si>
  <si>
    <t>Araruna/PB</t>
  </si>
  <si>
    <t>Araruna/PR</t>
  </si>
  <si>
    <t>Arataca/BA</t>
  </si>
  <si>
    <t>Aratiba/RS</t>
  </si>
  <si>
    <t>Aratuba/CE</t>
  </si>
  <si>
    <t>Aratuípe/BA</t>
  </si>
  <si>
    <t>Arauá/SE</t>
  </si>
  <si>
    <t>Araucária/PR</t>
  </si>
  <si>
    <t>Araújos/MG</t>
  </si>
  <si>
    <t>Araxá/MG</t>
  </si>
  <si>
    <t>Arceburgo/MG</t>
  </si>
  <si>
    <t>Arco-íris/SP</t>
  </si>
  <si>
    <t>Arcos/MG</t>
  </si>
  <si>
    <t>Arcoverde/PE</t>
  </si>
  <si>
    <t>Areado/MG</t>
  </si>
  <si>
    <t>Areal/RJ</t>
  </si>
  <si>
    <t>Arealva/SP</t>
  </si>
  <si>
    <t>Areia Branca/RN</t>
  </si>
  <si>
    <t>Areia Branca/SE</t>
  </si>
  <si>
    <t>Areia de Baraúnas/PB</t>
  </si>
  <si>
    <t>Areia/PB</t>
  </si>
  <si>
    <t>Areial/PB</t>
  </si>
  <si>
    <t>Areias/SP</t>
  </si>
  <si>
    <t>Areiópolis/SP</t>
  </si>
  <si>
    <t>Arenápolis/MT</t>
  </si>
  <si>
    <t>Arenópolis/GO</t>
  </si>
  <si>
    <t>Arês/RN</t>
  </si>
  <si>
    <t>Argirita/MG</t>
  </si>
  <si>
    <t>Aricanduva/MG</t>
  </si>
  <si>
    <t>Arinos/MG</t>
  </si>
  <si>
    <t>Aripuanã/MT</t>
  </si>
  <si>
    <t>Ariquemes/RO</t>
  </si>
  <si>
    <t>Ariranha do Ivaí/PR</t>
  </si>
  <si>
    <t>Ariranha/SP</t>
  </si>
  <si>
    <t>Armação Dos Búzios/RJ</t>
  </si>
  <si>
    <t>Armazém/SC</t>
  </si>
  <si>
    <t>Arneiroz/CE</t>
  </si>
  <si>
    <t>Aroazes/PI</t>
  </si>
  <si>
    <t>Aroeiras do Itaim/PI</t>
  </si>
  <si>
    <t>Aroeiras/PB</t>
  </si>
  <si>
    <t>Arraial do Cabo/RJ</t>
  </si>
  <si>
    <t>Arraial/PI</t>
  </si>
  <si>
    <t>Arraias/TO</t>
  </si>
  <si>
    <t>Arroio do Meio/RS</t>
  </si>
  <si>
    <t>Arroio do Padre/RS</t>
  </si>
  <si>
    <t>Arroio do Sal/RS</t>
  </si>
  <si>
    <t>Arroio do Tigre/RS</t>
  </si>
  <si>
    <t>Arroio Dos Ratos/RS</t>
  </si>
  <si>
    <t>Arroio Grande/RS</t>
  </si>
  <si>
    <t>Arroio Trinta/SC</t>
  </si>
  <si>
    <t>Artur Nogueira/SP</t>
  </si>
  <si>
    <t>Aruanã/GO</t>
  </si>
  <si>
    <t>Arujá/SP</t>
  </si>
  <si>
    <t>Arvoredo/SC</t>
  </si>
  <si>
    <t>Arvorezinha/RS</t>
  </si>
  <si>
    <t>Ascurra/SC</t>
  </si>
  <si>
    <t>Aspásia/SP</t>
  </si>
  <si>
    <t>Assaí/PR</t>
  </si>
  <si>
    <t>Assaré/CE</t>
  </si>
  <si>
    <t>Assis Brasil/AC</t>
  </si>
  <si>
    <t>Assis Chateaubriand/PR</t>
  </si>
  <si>
    <t>Assis/SP</t>
  </si>
  <si>
    <t>Assunção do Piauí/PI</t>
  </si>
  <si>
    <t>Assunção/PB</t>
  </si>
  <si>
    <t>Astolfo Dutra/MG</t>
  </si>
  <si>
    <t>Astorga/PR</t>
  </si>
  <si>
    <t>Atalaia do Norte/AM</t>
  </si>
  <si>
    <t>Atalaia/AL</t>
  </si>
  <si>
    <t>Atalaia/PR</t>
  </si>
  <si>
    <t>Atalanta/SC</t>
  </si>
  <si>
    <t>Ataléia/MG</t>
  </si>
  <si>
    <t>Atibaia/SP</t>
  </si>
  <si>
    <t>Atilio Vivacqua/ES</t>
  </si>
  <si>
    <t>Augustinópolis/TO</t>
  </si>
  <si>
    <t>Augusto Corrêa/PA</t>
  </si>
  <si>
    <t>Augusto de Lima/MG</t>
  </si>
  <si>
    <t>Augusto Pestana/RS</t>
  </si>
  <si>
    <t>Augusto Severo/RN</t>
  </si>
  <si>
    <t>Áurea/RS</t>
  </si>
  <si>
    <t>Aurelino Leal/BA</t>
  </si>
  <si>
    <t>Auriflama/SP</t>
  </si>
  <si>
    <t>Aurilândia/GO</t>
  </si>
  <si>
    <t>Aurora do Pará/PA</t>
  </si>
  <si>
    <t>Aurora do Tocantins/TO</t>
  </si>
  <si>
    <t>Aurora/CE</t>
  </si>
  <si>
    <t>Aurora/SC</t>
  </si>
  <si>
    <t>Autazes/AM</t>
  </si>
  <si>
    <t>Avaí/SP</t>
  </si>
  <si>
    <t>Avanhandava/SP</t>
  </si>
  <si>
    <t>Avaré/SP</t>
  </si>
  <si>
    <t>Aveiro/PA</t>
  </si>
  <si>
    <t>Avelino Lopes/PI</t>
  </si>
  <si>
    <t>Avelinópolis/GO</t>
  </si>
  <si>
    <t>Axixá do Tocantins/TO</t>
  </si>
  <si>
    <t>Axixá/MA</t>
  </si>
  <si>
    <t>Babaçulândia/TO</t>
  </si>
  <si>
    <t>Bacabal/MA</t>
  </si>
  <si>
    <t>Bacabeira/MA</t>
  </si>
  <si>
    <t>Bacuri/MA</t>
  </si>
  <si>
    <t>Bacurituba/MA</t>
  </si>
  <si>
    <t>Bady Bassitt/SP</t>
  </si>
  <si>
    <t>Baependi/MG</t>
  </si>
  <si>
    <t>Bagé/RS</t>
  </si>
  <si>
    <t>Bagre/PA</t>
  </si>
  <si>
    <t>Baía da Traição/PB</t>
  </si>
  <si>
    <t>Baía Formosa/RN</t>
  </si>
  <si>
    <t>Baianópolis/BA</t>
  </si>
  <si>
    <t>Baião/PA</t>
  </si>
  <si>
    <t>Baixa Grande do Ribeiro/PI</t>
  </si>
  <si>
    <t>Baixa Grande/BA</t>
  </si>
  <si>
    <t>Baixio/CE</t>
  </si>
  <si>
    <t>Baixo Guandu/ES</t>
  </si>
  <si>
    <t>Balbinos/SP</t>
  </si>
  <si>
    <t>Baldim/MG</t>
  </si>
  <si>
    <t>Baliza/GO</t>
  </si>
  <si>
    <t>Balneário Arroio do Silva/SC</t>
  </si>
  <si>
    <t>Balneário Barra do Sul/SC</t>
  </si>
  <si>
    <t>Balneário Camboriú/SC</t>
  </si>
  <si>
    <t>Balneário Gaivota/SC</t>
  </si>
  <si>
    <t>Balneário Pinhal/RS</t>
  </si>
  <si>
    <t>Balneário Rincão/SC</t>
  </si>
  <si>
    <t>Balsa Nova/PR</t>
  </si>
  <si>
    <t>Bálsamo/SP</t>
  </si>
  <si>
    <t>Balsas/MA</t>
  </si>
  <si>
    <t>Bambuí/MG</t>
  </si>
  <si>
    <t>Banabuiú/CE</t>
  </si>
  <si>
    <t>Bananal/SP</t>
  </si>
  <si>
    <t>Bananeiras/PB</t>
  </si>
  <si>
    <t>Bandeira do Sul/MG</t>
  </si>
  <si>
    <t>Bandeira/MG</t>
  </si>
  <si>
    <t>Bandeirante/SC</t>
  </si>
  <si>
    <t>Bandeirantes do Tocantins/TO</t>
  </si>
  <si>
    <t>Bandeirantes/MS</t>
  </si>
  <si>
    <t>Bandeirantes/PR</t>
  </si>
  <si>
    <t>Bannach/PA</t>
  </si>
  <si>
    <t>Banzaê/BA</t>
  </si>
  <si>
    <t>Barão de Antonina/SP</t>
  </si>
  <si>
    <t>Barão de Cocais/MG</t>
  </si>
  <si>
    <t>Barão de Cotegipe/RS</t>
  </si>
  <si>
    <t>Barão de Grajaú/MA</t>
  </si>
  <si>
    <t>Barão de Melgaço/MT</t>
  </si>
  <si>
    <t>Barão de Monte Alto/MG</t>
  </si>
  <si>
    <t>Barão do Triunfo/RS</t>
  </si>
  <si>
    <t>Barão/RS</t>
  </si>
  <si>
    <t>Baraúna/PB</t>
  </si>
  <si>
    <t>Baraúna/RN</t>
  </si>
  <si>
    <t>Barbacena/MG</t>
  </si>
  <si>
    <t>Barbalha/CE</t>
  </si>
  <si>
    <t>Barbosa Ferraz/PR</t>
  </si>
  <si>
    <t>Barbosa/SP</t>
  </si>
  <si>
    <t>Barcarena/PA</t>
  </si>
  <si>
    <t>Barcelona/RN</t>
  </si>
  <si>
    <t>Barcelos/AM</t>
  </si>
  <si>
    <t>Bariri/SP</t>
  </si>
  <si>
    <t>Barra Bonita/SC</t>
  </si>
  <si>
    <t>Barra Bonita/SP</t>
  </si>
  <si>
    <t>Barra D´alcântara/PI</t>
  </si>
  <si>
    <t>Barra da Estiva/BA</t>
  </si>
  <si>
    <t>Barra de Guabiraba/PE</t>
  </si>
  <si>
    <t>Barra de Santa Rosa/PB</t>
  </si>
  <si>
    <t>Barra de Santana/PB</t>
  </si>
  <si>
    <t>Barra de Santo Antônio/AL</t>
  </si>
  <si>
    <t>Barra de São Francisco/ES</t>
  </si>
  <si>
    <t>Barra de São Miguel/AL</t>
  </si>
  <si>
    <t>Barra de São Miguel/PB</t>
  </si>
  <si>
    <t>Barra do Bugres/MT</t>
  </si>
  <si>
    <t>Barra do Chapéu/SP</t>
  </si>
  <si>
    <t>Barra do Choça/BA</t>
  </si>
  <si>
    <t>Barra do Corda/MA</t>
  </si>
  <si>
    <t>Barra do Garças/MT</t>
  </si>
  <si>
    <t>Barra do Guarita/RS</t>
  </si>
  <si>
    <t>Barra do Jacaré/PR</t>
  </si>
  <si>
    <t>Barra do Mendes/BA</t>
  </si>
  <si>
    <t>Barra do Ouro/TO</t>
  </si>
  <si>
    <t>Barra do Piraí/RJ</t>
  </si>
  <si>
    <t>Barra do Quaraí/RS</t>
  </si>
  <si>
    <t>Barra do Ribeiro/RS</t>
  </si>
  <si>
    <t>Barra do Rio Azul/RS</t>
  </si>
  <si>
    <t>Barra do Rocha/BA</t>
  </si>
  <si>
    <t>Barra do Turvo/SP</t>
  </si>
  <si>
    <t>Barra Dos Coqueiros/SE</t>
  </si>
  <si>
    <t>Barra Funda/RS</t>
  </si>
  <si>
    <t>Barra Longa/MG</t>
  </si>
  <si>
    <t>Barra Mansa/RJ</t>
  </si>
  <si>
    <t>Barra Velha/SC</t>
  </si>
  <si>
    <t>Barra/BA</t>
  </si>
  <si>
    <t>Barracão/PR</t>
  </si>
  <si>
    <t>Barracão/RS</t>
  </si>
  <si>
    <t>Barras/PI</t>
  </si>
  <si>
    <t>Barreira/CE</t>
  </si>
  <si>
    <t>Barreiras do Piauí/PI</t>
  </si>
  <si>
    <t>Barreiras/BA</t>
  </si>
  <si>
    <t>Barreirinha/AM</t>
  </si>
  <si>
    <t>Barreirinhas/MA</t>
  </si>
  <si>
    <t>Barreiros/PE</t>
  </si>
  <si>
    <t>Barretos/SP</t>
  </si>
  <si>
    <t>Barrinha/SP</t>
  </si>
  <si>
    <t>Barro Alto/BA</t>
  </si>
  <si>
    <t>Barro Alto/GO</t>
  </si>
  <si>
    <t>Barro Duro/PI</t>
  </si>
  <si>
    <t>Barro/CE</t>
  </si>
  <si>
    <t>Barrocas/BA</t>
  </si>
  <si>
    <t>Barrolândia/TO</t>
  </si>
  <si>
    <t>Barroquinha/CE</t>
  </si>
  <si>
    <t>Barros Cassal/RS</t>
  </si>
  <si>
    <t>Barroso/MG</t>
  </si>
  <si>
    <t>Barueri/SP</t>
  </si>
  <si>
    <t>Bastos/SP</t>
  </si>
  <si>
    <t>Bataguassu/MS</t>
  </si>
  <si>
    <t>Batalha/AL</t>
  </si>
  <si>
    <t>Batalha/PI</t>
  </si>
  <si>
    <t>Batatais/SP</t>
  </si>
  <si>
    <t>Batayporã/MS</t>
  </si>
  <si>
    <t>Baturité/CE</t>
  </si>
  <si>
    <t>Bauru/SP</t>
  </si>
  <si>
    <t>Bayeux/PB</t>
  </si>
  <si>
    <t>Bebedouro/SP</t>
  </si>
  <si>
    <t>Beberibe/CE</t>
  </si>
  <si>
    <t>Bela Cruz/CE</t>
  </si>
  <si>
    <t>Bela Vista da Caroba/PR</t>
  </si>
  <si>
    <t>Bela Vista de Goiás/GO</t>
  </si>
  <si>
    <t>Bela Vista de Minas/MG</t>
  </si>
  <si>
    <t>Bela Vista do Maranhão/MA</t>
  </si>
  <si>
    <t>Bela Vista do Paraíso/PR</t>
  </si>
  <si>
    <t>Bela Vista do Piauí/PI</t>
  </si>
  <si>
    <t>Bela Vista do Toldo/SC</t>
  </si>
  <si>
    <t>Bela Vista/MS</t>
  </si>
  <si>
    <t>Belágua/MA</t>
  </si>
  <si>
    <t>Belém de Maria/PE</t>
  </si>
  <si>
    <t>Belém de São Francisco/PE</t>
  </si>
  <si>
    <t>Belém do Brejo do Cruz/PB</t>
  </si>
  <si>
    <t>Belém do Piauí/PI</t>
  </si>
  <si>
    <t>Belém/AL</t>
  </si>
  <si>
    <t>Belém/PA</t>
  </si>
  <si>
    <t>Belém/PB</t>
  </si>
  <si>
    <t>Belford Roxo/RJ</t>
  </si>
  <si>
    <t>Belmiro Braga/MG</t>
  </si>
  <si>
    <t>Belmonte/BA</t>
  </si>
  <si>
    <t>Belmonte/SC</t>
  </si>
  <si>
    <t>Belo Campo/BA</t>
  </si>
  <si>
    <t>Belo Horizonte/MG</t>
  </si>
  <si>
    <t>Belo Jardim/PE</t>
  </si>
  <si>
    <t>Belo Monte/AL</t>
  </si>
  <si>
    <t>Belo Oriente/MG</t>
  </si>
  <si>
    <t>Belo Vale/MG</t>
  </si>
  <si>
    <t>Belterra/PA</t>
  </si>
  <si>
    <t>Beneditinos/PI</t>
  </si>
  <si>
    <t>Benedito Leite/MA</t>
  </si>
  <si>
    <t>Benedito Novo/SC</t>
  </si>
  <si>
    <t>Benevides/PA</t>
  </si>
  <si>
    <t>Benjamin Constant do Sul/RS</t>
  </si>
  <si>
    <t>Benjamin Constant/AM</t>
  </si>
  <si>
    <t>Bento de Abreu/SP</t>
  </si>
  <si>
    <t>Bento Fernandes/RN</t>
  </si>
  <si>
    <t>Bento Gonçalves/RS</t>
  </si>
  <si>
    <t>Bequimão/MA</t>
  </si>
  <si>
    <t>Berilo/MG</t>
  </si>
  <si>
    <t>Berizal/MG</t>
  </si>
  <si>
    <t>Bernardino Batista/PB</t>
  </si>
  <si>
    <t>Bernardino de Campos/SP</t>
  </si>
  <si>
    <t>Bernardo do Mearim/MA</t>
  </si>
  <si>
    <t>Bernardo Sayão/TO</t>
  </si>
  <si>
    <t>Bertioga/SP</t>
  </si>
  <si>
    <t>Bertolínia/PI</t>
  </si>
  <si>
    <t>Bertópolis/MG</t>
  </si>
  <si>
    <t>Beruri/AM</t>
  </si>
  <si>
    <t>Betânia do Piauí/PI</t>
  </si>
  <si>
    <t>Betânia/PE</t>
  </si>
  <si>
    <t>Betim/MG</t>
  </si>
  <si>
    <t>Bezerros/PE</t>
  </si>
  <si>
    <t>Bias Fortes/MG</t>
  </si>
  <si>
    <t>Bicas/MG</t>
  </si>
  <si>
    <t>Biguaçu/SC</t>
  </si>
  <si>
    <t>Bilac/SP</t>
  </si>
  <si>
    <t>Biquinhas/MG</t>
  </si>
  <si>
    <t>Birigui/SP</t>
  </si>
  <si>
    <t>Biritiba-mirim/SP</t>
  </si>
  <si>
    <t>Biritinga/BA</t>
  </si>
  <si>
    <t>Bituruna/PR</t>
  </si>
  <si>
    <t>Blumenau/SC</t>
  </si>
  <si>
    <t>Boa Esperança do Iguaçu/PR</t>
  </si>
  <si>
    <t>Boa Esperança do Sul/SP</t>
  </si>
  <si>
    <t>Boa Esperança/ES</t>
  </si>
  <si>
    <t>Boa Esperança/MG</t>
  </si>
  <si>
    <t>Boa Esperança/PR</t>
  </si>
  <si>
    <t>Boa Hora/PI</t>
  </si>
  <si>
    <t>Boa Nova/BA</t>
  </si>
  <si>
    <t>Boa Ventura de São Roque/PR</t>
  </si>
  <si>
    <t>Boa Ventura/PB</t>
  </si>
  <si>
    <t>Boa Viagem/CE</t>
  </si>
  <si>
    <t>Boa Vista da Aparecida/PR</t>
  </si>
  <si>
    <t>Boa Vista Das Missões/RS</t>
  </si>
  <si>
    <t>Boa Vista do Buricá/RS</t>
  </si>
  <si>
    <t>Boa Vista do Cadeado/RS</t>
  </si>
  <si>
    <t>Boa Vista do Gurupi/MA</t>
  </si>
  <si>
    <t>Boa Vista do Incra/RS</t>
  </si>
  <si>
    <t>Boa Vista do Ramos/AM</t>
  </si>
  <si>
    <t>Boa Vista do Sul/RS</t>
  </si>
  <si>
    <t>Boa Vista do Tupim/BA</t>
  </si>
  <si>
    <t>Boa Vista/PB</t>
  </si>
  <si>
    <t>Boa Vista/RR</t>
  </si>
  <si>
    <t>Boca da Mata/AL</t>
  </si>
  <si>
    <t>Boca do Acre/AM</t>
  </si>
  <si>
    <t>Bocaina de Minas/MG</t>
  </si>
  <si>
    <t>Bocaina do Sul/SC</t>
  </si>
  <si>
    <t>Bocaina/PI</t>
  </si>
  <si>
    <t>Bocaina/SP</t>
  </si>
  <si>
    <t>Bocaiúva do Sul/PR</t>
  </si>
  <si>
    <t>Bocaiúva/MG</t>
  </si>
  <si>
    <t>Bodó/RN</t>
  </si>
  <si>
    <t>Bodocó/PE</t>
  </si>
  <si>
    <t>Bodoquena/MS</t>
  </si>
  <si>
    <t>Bofete/SP</t>
  </si>
  <si>
    <t>Boituva/SP</t>
  </si>
  <si>
    <t>Bom Conselho/PE</t>
  </si>
  <si>
    <t>Bom Despacho/MG</t>
  </si>
  <si>
    <t>Bom Jardim da Serra/SC</t>
  </si>
  <si>
    <t>Bom Jardim de Goiás/GO</t>
  </si>
  <si>
    <t>Bom Jardim de Minas/MG</t>
  </si>
  <si>
    <t>Bom Jardim/MA</t>
  </si>
  <si>
    <t>Bom Jardim/PE</t>
  </si>
  <si>
    <t>Bom Jardim/RJ</t>
  </si>
  <si>
    <t>Bom Jesus da Lapa/BA</t>
  </si>
  <si>
    <t>Bom Jesus da Penha/MG</t>
  </si>
  <si>
    <t>Bom Jesus da Serra/BA</t>
  </si>
  <si>
    <t>Bom Jesus Das Selvas/MA</t>
  </si>
  <si>
    <t>Bom Jesus de Goiás/GO</t>
  </si>
  <si>
    <t>Bom Jesus do Amparo/MG</t>
  </si>
  <si>
    <t>Bom Jesus do Araguaia/MT</t>
  </si>
  <si>
    <t>Bom Jesus do Galho/MG</t>
  </si>
  <si>
    <t>Bom Jesus do Itabapoana/RJ</t>
  </si>
  <si>
    <t>Bom Jesus do Norte/ES</t>
  </si>
  <si>
    <t>Bom Jesus do Oeste/SC</t>
  </si>
  <si>
    <t>Bom Jesus do Sul/PR</t>
  </si>
  <si>
    <t>Bom Jesus do Tocantins/PA</t>
  </si>
  <si>
    <t>Bom Jesus do Tocantins/TO</t>
  </si>
  <si>
    <t>Bom Jesus Dos Perdões/SP</t>
  </si>
  <si>
    <t>Bom Jesus/PB</t>
  </si>
  <si>
    <t>Bom Jesus/PI</t>
  </si>
  <si>
    <t>Bom Jesus/RN</t>
  </si>
  <si>
    <t>Bom Jesus/RS</t>
  </si>
  <si>
    <t>Bom Jesus/SC</t>
  </si>
  <si>
    <t>Bom Lugar/MA</t>
  </si>
  <si>
    <t>Bom Princípio do Piauí/PI</t>
  </si>
  <si>
    <t>Bom Princípio/RS</t>
  </si>
  <si>
    <t>Bom Progresso/RS</t>
  </si>
  <si>
    <t>Bom Repouso/MG</t>
  </si>
  <si>
    <t>Bom Retiro do Sul/RS</t>
  </si>
  <si>
    <t>Bom Retiro/SC</t>
  </si>
  <si>
    <t>Bom Sucesso de Itararé/SP</t>
  </si>
  <si>
    <t>Bom Sucesso do Sul/PR</t>
  </si>
  <si>
    <t>Bom Sucesso/MG</t>
  </si>
  <si>
    <t>Bom Sucesso/PB</t>
  </si>
  <si>
    <t>Bom Sucesso/PR</t>
  </si>
  <si>
    <t>Bombinhas/SC</t>
  </si>
  <si>
    <t>Bonfim do Piauí/PI</t>
  </si>
  <si>
    <t>Bonfim/MG</t>
  </si>
  <si>
    <t>Bonfim/RR</t>
  </si>
  <si>
    <t>Bonfinópolis de Minas/MG</t>
  </si>
  <si>
    <t>Bonfinópolis/GO</t>
  </si>
  <si>
    <t>Boninal/BA</t>
  </si>
  <si>
    <t>Bonito de Minas/MG</t>
  </si>
  <si>
    <t>Bonito de Santa fé/PB</t>
  </si>
  <si>
    <t>Bonito/BA</t>
  </si>
  <si>
    <t>Bonito/MS</t>
  </si>
  <si>
    <t>Bonito/PA</t>
  </si>
  <si>
    <t>Bonito/PE</t>
  </si>
  <si>
    <t>Bonópolis/GO</t>
  </si>
  <si>
    <t>Boqueirão do Leão/RS</t>
  </si>
  <si>
    <t>Boqueirão do Piauí/PI</t>
  </si>
  <si>
    <t>Boqueirão/PB</t>
  </si>
  <si>
    <t>Boquim/SE</t>
  </si>
  <si>
    <t>Boquira/BA</t>
  </si>
  <si>
    <t>Borá/SP</t>
  </si>
  <si>
    <t>Boracéia/SP</t>
  </si>
  <si>
    <t>Borba/AM</t>
  </si>
  <si>
    <t>Borborema/PB</t>
  </si>
  <si>
    <t>Borborema/SP</t>
  </si>
  <si>
    <t>Borda da Mata/MG</t>
  </si>
  <si>
    <t>Borebi/SP</t>
  </si>
  <si>
    <t>Borrazópolis/PR</t>
  </si>
  <si>
    <t>Bossoroca/RS</t>
  </si>
  <si>
    <t>Botelhos/MG</t>
  </si>
  <si>
    <t>Botucatu/SP</t>
  </si>
  <si>
    <t>Botumirim/MG</t>
  </si>
  <si>
    <t>Botuporã/BA</t>
  </si>
  <si>
    <t>Botuverá/SC</t>
  </si>
  <si>
    <t>Bozano/RS</t>
  </si>
  <si>
    <t>Braço do Norte/SC</t>
  </si>
  <si>
    <t>Braço do Trombudo/SC</t>
  </si>
  <si>
    <t>Braga/RS</t>
  </si>
  <si>
    <t>Bragança Paulista/SP</t>
  </si>
  <si>
    <t>Bragança/PA</t>
  </si>
  <si>
    <t>Braganey/PR</t>
  </si>
  <si>
    <t>Branquinha/AL</t>
  </si>
  <si>
    <t>Brás Pires/MG</t>
  </si>
  <si>
    <t>Brasil Novo/PA</t>
  </si>
  <si>
    <t>Brasilândia de Minas/MG</t>
  </si>
  <si>
    <t>Brasilândia do Sul/PR</t>
  </si>
  <si>
    <t>Brasilândia do Tocantins/TO</t>
  </si>
  <si>
    <t>Brasilândia/MS</t>
  </si>
  <si>
    <t>Brasiléia/AC</t>
  </si>
  <si>
    <t>Brasileira/PI</t>
  </si>
  <si>
    <t>Brasília de Minas/MG</t>
  </si>
  <si>
    <t>Brasília/DF</t>
  </si>
  <si>
    <t>Brasnorte/MT</t>
  </si>
  <si>
    <t>Brasópolis/MG</t>
  </si>
  <si>
    <t>Braúna/SP</t>
  </si>
  <si>
    <t>Braúnas/MG</t>
  </si>
  <si>
    <t>Brazabrantes/GO</t>
  </si>
  <si>
    <t>Brejão/PE</t>
  </si>
  <si>
    <t>Brejetuba/ES</t>
  </si>
  <si>
    <t>Brejinho de Nazaré/TO</t>
  </si>
  <si>
    <t>Brejinho/PE</t>
  </si>
  <si>
    <t>Brejinho/RN</t>
  </si>
  <si>
    <t>Brejo Alegre/SP</t>
  </si>
  <si>
    <t>Brejo da Madre de Deus/PE</t>
  </si>
  <si>
    <t>Brejo de Areia/MA</t>
  </si>
  <si>
    <t>Brejo do Cruz/PB</t>
  </si>
  <si>
    <t>Brejo do Piauí/PI</t>
  </si>
  <si>
    <t>Brejo Dos Santos/PB</t>
  </si>
  <si>
    <t>Brejo Grande do Araguaia/PA</t>
  </si>
  <si>
    <t>Brejo Grande/SE</t>
  </si>
  <si>
    <t>Brejo Santo/CE</t>
  </si>
  <si>
    <t>Brejo/MA</t>
  </si>
  <si>
    <t>Brejões/BA</t>
  </si>
  <si>
    <t>Brejolândia/BA</t>
  </si>
  <si>
    <t>Breu Branco/PA</t>
  </si>
  <si>
    <t>Breves/PA</t>
  </si>
  <si>
    <t>Britânia/GO</t>
  </si>
  <si>
    <t>Brochier/RS</t>
  </si>
  <si>
    <t>Brodowski/SP</t>
  </si>
  <si>
    <t>Brotas de Macaúbas/BA</t>
  </si>
  <si>
    <t>Brotas/SP</t>
  </si>
  <si>
    <t>Brumadinho/MG</t>
  </si>
  <si>
    <t>Brumado/BA</t>
  </si>
  <si>
    <t>Brunópolis/SC</t>
  </si>
  <si>
    <t>Brusque/SC</t>
  </si>
  <si>
    <t>Bueno Brandão/MG</t>
  </si>
  <si>
    <t>Buenópolis/MG</t>
  </si>
  <si>
    <t>Buenos Aires/PE</t>
  </si>
  <si>
    <t>Buerarema/BA</t>
  </si>
  <si>
    <t>Bugre/MG</t>
  </si>
  <si>
    <t>Buíque/PE</t>
  </si>
  <si>
    <t>Bujari/AC</t>
  </si>
  <si>
    <t>Bujaru/PA</t>
  </si>
  <si>
    <t>Buri/SP</t>
  </si>
  <si>
    <t>Buritama/SP</t>
  </si>
  <si>
    <t>Buriti Alegre/GO</t>
  </si>
  <si>
    <t>Buriti Bravo/MA</t>
  </si>
  <si>
    <t>Buriti de Goiás/GO</t>
  </si>
  <si>
    <t>Buriti do Tocantins/TO</t>
  </si>
  <si>
    <t>Buriti Dos Lopes/PI</t>
  </si>
  <si>
    <t>Buriti Dos Montes/PI</t>
  </si>
  <si>
    <t>Buriti/MA</t>
  </si>
  <si>
    <t>Buriticupu/MA</t>
  </si>
  <si>
    <t>Buritinópolis/GO</t>
  </si>
  <si>
    <t>Buritirama/BA</t>
  </si>
  <si>
    <t>Buritirana/MA</t>
  </si>
  <si>
    <t>Buritis/MG</t>
  </si>
  <si>
    <t>Buritis/RO</t>
  </si>
  <si>
    <t>Buritizal/SP</t>
  </si>
  <si>
    <t>Buritizeiro/MG</t>
  </si>
  <si>
    <t>Butiá/RS</t>
  </si>
  <si>
    <t>Caapiranga/AM</t>
  </si>
  <si>
    <t>Caaporã/PB</t>
  </si>
  <si>
    <t>Caarapó/MS</t>
  </si>
  <si>
    <t>Caatiba/BA</t>
  </si>
  <si>
    <t>Cabaceiras do Paraguaçu/BA</t>
  </si>
  <si>
    <t>Cabaceiras/PB</t>
  </si>
  <si>
    <t>Cabeceira Grande/MG</t>
  </si>
  <si>
    <t>Cabeceiras do Piauí/PI</t>
  </si>
  <si>
    <t>Cabeceiras/GO</t>
  </si>
  <si>
    <t>Cabedelo/PB</t>
  </si>
  <si>
    <t>Cabixi/RO</t>
  </si>
  <si>
    <t>Cabo de Santo Agostinho/PE</t>
  </si>
  <si>
    <t>Cabo Frio/RJ</t>
  </si>
  <si>
    <t>Cabo Verde/MG</t>
  </si>
  <si>
    <t>Cabrália Paulista/SP</t>
  </si>
  <si>
    <t>Cabreúva/SP</t>
  </si>
  <si>
    <t>Cabrobó/PE</t>
  </si>
  <si>
    <t>Caçador/SC</t>
  </si>
  <si>
    <t>Caçapava do Sul/RS</t>
  </si>
  <si>
    <t>Caçapava/SP</t>
  </si>
  <si>
    <t>Cacaulândia/RO</t>
  </si>
  <si>
    <t>Cacequi/RS</t>
  </si>
  <si>
    <t>Cáceres/MT</t>
  </si>
  <si>
    <t>Cachoeira Alta/GO</t>
  </si>
  <si>
    <t>Cachoeira da Prata/MG</t>
  </si>
  <si>
    <t>Cachoeira de Goiás/GO</t>
  </si>
  <si>
    <t>Cachoeira de Minas/MG</t>
  </si>
  <si>
    <t>Cachoeira de Pajeú/MG</t>
  </si>
  <si>
    <t>Cachoeira do Arari/PA</t>
  </si>
  <si>
    <t>Cachoeira do Piriá/PA</t>
  </si>
  <si>
    <t>Cachoeira do Sul/RS</t>
  </si>
  <si>
    <t>Cachoeira Dos Índios/PB</t>
  </si>
  <si>
    <t>Cachoeira Dourada/GO</t>
  </si>
  <si>
    <t>Cachoeira Dourada/MG</t>
  </si>
  <si>
    <t>Cachoeira Grande/MA</t>
  </si>
  <si>
    <t>Cachoeira Paulista/SP</t>
  </si>
  <si>
    <t>Cachoeira/BA</t>
  </si>
  <si>
    <t>Cachoeiras de Macacu/RJ</t>
  </si>
  <si>
    <t>Cachoeirinha/PE</t>
  </si>
  <si>
    <t>Cachoeirinha/RS</t>
  </si>
  <si>
    <t>Cachoeirinha/TO</t>
  </si>
  <si>
    <t>Cachoeiro de Itapemirim/ES</t>
  </si>
  <si>
    <t>Cacimba de Areia/PB</t>
  </si>
  <si>
    <t>Cacimba de Dentro/PB</t>
  </si>
  <si>
    <t>Cacimbas/PB</t>
  </si>
  <si>
    <t>Cacimbinhas/AL</t>
  </si>
  <si>
    <t>Cacique Doble/RS</t>
  </si>
  <si>
    <t>Cacoal/RO</t>
  </si>
  <si>
    <t>Caconde/SP</t>
  </si>
  <si>
    <t>Caçu/GO</t>
  </si>
  <si>
    <t>Caculé/BA</t>
  </si>
  <si>
    <t>Caém/BA</t>
  </si>
  <si>
    <t>Caetanópolis/MG</t>
  </si>
  <si>
    <t>Caetanos/BA</t>
  </si>
  <si>
    <t>Caeté/MG</t>
  </si>
  <si>
    <t>Caetés/PE</t>
  </si>
  <si>
    <t>Caetité/BA</t>
  </si>
  <si>
    <t>Cafarnaum/BA</t>
  </si>
  <si>
    <t>Cafeara/PR</t>
  </si>
  <si>
    <t>Cafelândia/PR</t>
  </si>
  <si>
    <t>Cafelândia/SP</t>
  </si>
  <si>
    <t>Cafezal do Sul/PR</t>
  </si>
  <si>
    <t>Caiabu/SP</t>
  </si>
  <si>
    <t>Caiana/MG</t>
  </si>
  <si>
    <t>Caiapônia/GO</t>
  </si>
  <si>
    <t>Caibaté/RS</t>
  </si>
  <si>
    <t>Caibi/SC</t>
  </si>
  <si>
    <t>Caiçara do Norte/RN</t>
  </si>
  <si>
    <t>Caiçara do Rio do Vento/RN</t>
  </si>
  <si>
    <t>Caiçara/PB</t>
  </si>
  <si>
    <t>Caiçara/RS</t>
  </si>
  <si>
    <t>Caicó/RN</t>
  </si>
  <si>
    <t>Caieiras/SP</t>
  </si>
  <si>
    <t>Cairu/BA</t>
  </si>
  <si>
    <t>Caiuá/SP</t>
  </si>
  <si>
    <t>Cajamar/SP</t>
  </si>
  <si>
    <t>Cajapió/MA</t>
  </si>
  <si>
    <t>Cajari/MA</t>
  </si>
  <si>
    <t>Cajati/SP</t>
  </si>
  <si>
    <t>Cajazeiras do Piauí/PI</t>
  </si>
  <si>
    <t>Cajazeiras/PB</t>
  </si>
  <si>
    <t>Cajazeirinhas/PB</t>
  </si>
  <si>
    <t>Cajobi/SP</t>
  </si>
  <si>
    <t>Cajueiro da Praia/PI</t>
  </si>
  <si>
    <t>Cajueiro/AL</t>
  </si>
  <si>
    <t>Cajuri/MG</t>
  </si>
  <si>
    <t>Cajuru/SP</t>
  </si>
  <si>
    <t>Calçado/PE</t>
  </si>
  <si>
    <t>Calçoene/AP</t>
  </si>
  <si>
    <t>Caldas Brandão/PB</t>
  </si>
  <si>
    <t>Caldas Novas/GO</t>
  </si>
  <si>
    <t>Caldas/MG</t>
  </si>
  <si>
    <t>Caldazinha/GO</t>
  </si>
  <si>
    <t>Caldeirão Grande do Piauí/PI</t>
  </si>
  <si>
    <t>Caldeirão Grande/BA</t>
  </si>
  <si>
    <t>Califórnia/PR</t>
  </si>
  <si>
    <t>Calmon/SC</t>
  </si>
  <si>
    <t>Calumbi/PE</t>
  </si>
  <si>
    <t>Camacan/BA</t>
  </si>
  <si>
    <t>Camaçari/BA</t>
  </si>
  <si>
    <t>Camacho/MG</t>
  </si>
  <si>
    <t>Camalaú/PB</t>
  </si>
  <si>
    <t>Camamu/BA</t>
  </si>
  <si>
    <t>Camanducaia/MG</t>
  </si>
  <si>
    <t>Camapuã/MS</t>
  </si>
  <si>
    <t>Camaquã/RS</t>
  </si>
  <si>
    <t>Camaragibe/PE</t>
  </si>
  <si>
    <t>Camargo/RS</t>
  </si>
  <si>
    <t>Cambará do Sul/RS</t>
  </si>
  <si>
    <t>Cambará/PR</t>
  </si>
  <si>
    <t>Cambé/PR</t>
  </si>
  <si>
    <t>Cambira/PR</t>
  </si>
  <si>
    <t>Camboriú/SC</t>
  </si>
  <si>
    <t>Cambuci/RJ</t>
  </si>
  <si>
    <t>Cambuí/MG</t>
  </si>
  <si>
    <t>Cambuquira/MG</t>
  </si>
  <si>
    <t>Cametá/PA</t>
  </si>
  <si>
    <t>Camocim de São Félix/PE</t>
  </si>
  <si>
    <t>Camocim/CE</t>
  </si>
  <si>
    <t>Campanário/MG</t>
  </si>
  <si>
    <t>Campanha/MG</t>
  </si>
  <si>
    <t>Campestre da Serra/RS</t>
  </si>
  <si>
    <t>Campestre de Goiás/GO</t>
  </si>
  <si>
    <t>Campestre do Maranhão/MA</t>
  </si>
  <si>
    <t>Campestre/AL</t>
  </si>
  <si>
    <t>Campestre/MG</t>
  </si>
  <si>
    <t>Campina da Lagoa/PR</t>
  </si>
  <si>
    <t>Campina Das Missões/RS</t>
  </si>
  <si>
    <t>Campina do Monte Alegre/SP</t>
  </si>
  <si>
    <t>Campina do Simão/PR</t>
  </si>
  <si>
    <t>Campina Grande do Sul/PR</t>
  </si>
  <si>
    <t>Campina Grande/PB</t>
  </si>
  <si>
    <t>Campina Verde/MG</t>
  </si>
  <si>
    <t>Campinaçu/GO</t>
  </si>
  <si>
    <t>Campinápolis/MT</t>
  </si>
  <si>
    <t>Campinas do Piauí/PI</t>
  </si>
  <si>
    <t>Campinas do Sul/RS</t>
  </si>
  <si>
    <t>Campinas/SP</t>
  </si>
  <si>
    <t>Campinorte/GO</t>
  </si>
  <si>
    <t>Campo Alegre de Goiás/GO</t>
  </si>
  <si>
    <t>Campo Alegre de Lourdes/BA</t>
  </si>
  <si>
    <t>Campo Alegre do Fidalgo/PI</t>
  </si>
  <si>
    <t>Campo Alegre/AL</t>
  </si>
  <si>
    <t>Campo Alegre/SC</t>
  </si>
  <si>
    <t>Campo Azul/MG</t>
  </si>
  <si>
    <t>Campo Belo do Sul/SC</t>
  </si>
  <si>
    <t>Campo Belo/MG</t>
  </si>
  <si>
    <t>Campo Bom/RS</t>
  </si>
  <si>
    <t>Campo Bonito/PR</t>
  </si>
  <si>
    <t>Campo de Santana/PB</t>
  </si>
  <si>
    <t>Campo do Brito/SE</t>
  </si>
  <si>
    <t>Campo do Meio/MG</t>
  </si>
  <si>
    <t>Campo do Tenente/PR</t>
  </si>
  <si>
    <t>Campo Erê/SC</t>
  </si>
  <si>
    <t>Campo Florido/MG</t>
  </si>
  <si>
    <t>Campo Formoso/BA</t>
  </si>
  <si>
    <t>Campo Grande do Piauí/PI</t>
  </si>
  <si>
    <t>Campo Grande/AL</t>
  </si>
  <si>
    <t>Campo Grande/MS</t>
  </si>
  <si>
    <t>Campo Largo do Piauí/PI</t>
  </si>
  <si>
    <t>Campo Largo/PR</t>
  </si>
  <si>
    <t>Campo Limpo de Goiás/GO</t>
  </si>
  <si>
    <t>Campo Limpo Paulista/SP</t>
  </si>
  <si>
    <t>Campo Magro/PR</t>
  </si>
  <si>
    <t>Campo Maior/PI</t>
  </si>
  <si>
    <t>Campo Mourão/PR</t>
  </si>
  <si>
    <t>Campo Novo de Rondônia/RO</t>
  </si>
  <si>
    <t>Campo Novo do Parecis/MT</t>
  </si>
  <si>
    <t>Campo Novo/RS</t>
  </si>
  <si>
    <t>Campo Redondo/RN</t>
  </si>
  <si>
    <t>Campo Verde/MT</t>
  </si>
  <si>
    <t>Campos Altos/MG</t>
  </si>
  <si>
    <t>Campos Belos/GO</t>
  </si>
  <si>
    <t>Campos Borges/RS</t>
  </si>
  <si>
    <t>Campos de Júlio/MT</t>
  </si>
  <si>
    <t>Campos do Jordão/SP</t>
  </si>
  <si>
    <t>Campos Dos Goytacazes/RJ</t>
  </si>
  <si>
    <t>Campos Gerais/MG</t>
  </si>
  <si>
    <t>Campos Lindos/TO</t>
  </si>
  <si>
    <t>Campos Novos Paulista/SP</t>
  </si>
  <si>
    <t>Campos Novos/SC</t>
  </si>
  <si>
    <t>Campos Sales/CE</t>
  </si>
  <si>
    <t>Campos Verdes/GO</t>
  </si>
  <si>
    <t>Camutanga/PE</t>
  </si>
  <si>
    <t>Cana Verde/MG</t>
  </si>
  <si>
    <t>Canaã Dos Carajás/PA</t>
  </si>
  <si>
    <t>Canaã/MG</t>
  </si>
  <si>
    <t>Canabrava do Norte/MT</t>
  </si>
  <si>
    <t>Cananéia/SP</t>
  </si>
  <si>
    <t>Canapi/AL</t>
  </si>
  <si>
    <t>Canápolis/BA</t>
  </si>
  <si>
    <t>Canápolis/MG</t>
  </si>
  <si>
    <t>Canarana/BA</t>
  </si>
  <si>
    <t>Canarana/MT</t>
  </si>
  <si>
    <t>Canas/SP</t>
  </si>
  <si>
    <t>Canavieira/PI</t>
  </si>
  <si>
    <t>Canavieiras/BA</t>
  </si>
  <si>
    <t>Candeal/BA</t>
  </si>
  <si>
    <t>Candeias do Jamari/RO</t>
  </si>
  <si>
    <t>Candeias/BA</t>
  </si>
  <si>
    <t>Candeias/MG</t>
  </si>
  <si>
    <t>Candelária/RS</t>
  </si>
  <si>
    <t>Candiba/BA</t>
  </si>
  <si>
    <t>Cândido de Abreu/PR</t>
  </si>
  <si>
    <t>Cândido Godói/RS</t>
  </si>
  <si>
    <t>Cândido Mendes/MA</t>
  </si>
  <si>
    <t>Cândido Mota/SP</t>
  </si>
  <si>
    <t>Cândido Rodrigues/SP</t>
  </si>
  <si>
    <t>Cândido Sales/BA</t>
  </si>
  <si>
    <t>Candiota/RS</t>
  </si>
  <si>
    <t>Candói/PR</t>
  </si>
  <si>
    <t>Canela/RS</t>
  </si>
  <si>
    <t>Canelinha/SC</t>
  </si>
  <si>
    <t>Canguaretama/RN</t>
  </si>
  <si>
    <t>Canguçu/RS</t>
  </si>
  <si>
    <t>Canhoba/SE</t>
  </si>
  <si>
    <t>Canhotinho/PE</t>
  </si>
  <si>
    <t>Canindé de São Francisco/SE</t>
  </si>
  <si>
    <t>Canindé/CE</t>
  </si>
  <si>
    <t>Canitar/SP</t>
  </si>
  <si>
    <t>Canoas/RS</t>
  </si>
  <si>
    <t>Canoinhas/SC</t>
  </si>
  <si>
    <t>Cansanção/BA</t>
  </si>
  <si>
    <t>Cantá/RR</t>
  </si>
  <si>
    <t>Cantagalo/MG</t>
  </si>
  <si>
    <t>Cantagalo/PR</t>
  </si>
  <si>
    <t>Cantagalo/RJ</t>
  </si>
  <si>
    <t>Cantanhede/MA</t>
  </si>
  <si>
    <t>Canto do Buriti/PI</t>
  </si>
  <si>
    <t>Canudos do Vale/RS</t>
  </si>
  <si>
    <t>Canudos/BA</t>
  </si>
  <si>
    <t>Canutama/AM</t>
  </si>
  <si>
    <t>Capanema/PA</t>
  </si>
  <si>
    <t>Capanema/PR</t>
  </si>
  <si>
    <t>Capão Alto/SC</t>
  </si>
  <si>
    <t>Capão Bonito do Sul/RS</t>
  </si>
  <si>
    <t>Capão Bonito/SP</t>
  </si>
  <si>
    <t>Capão da Canoa/RS</t>
  </si>
  <si>
    <t>Capão do Cipó/RS</t>
  </si>
  <si>
    <t>Capão do Leão/RS</t>
  </si>
  <si>
    <t>Caparaó/MG</t>
  </si>
  <si>
    <t>Capela de Santana/RS</t>
  </si>
  <si>
    <t>Capela do Alto Alegre/BA</t>
  </si>
  <si>
    <t>Capela do Alto/SP</t>
  </si>
  <si>
    <t>Capela Nova/MG</t>
  </si>
  <si>
    <t>Capela/AL</t>
  </si>
  <si>
    <t>Capela/SE</t>
  </si>
  <si>
    <t>Capelinha/MG</t>
  </si>
  <si>
    <t>Capetinga/MG</t>
  </si>
  <si>
    <t>Capim Branco/MG</t>
  </si>
  <si>
    <t>Capim Grosso/BA</t>
  </si>
  <si>
    <t>Capim/PB</t>
  </si>
  <si>
    <t>Capinópolis/MG</t>
  </si>
  <si>
    <t>Capinzal do Norte/MA</t>
  </si>
  <si>
    <t>Capinzal/SC</t>
  </si>
  <si>
    <t>Capistrano/CE</t>
  </si>
  <si>
    <t>Capitão Andrade/MG</t>
  </si>
  <si>
    <t>Capitão de Campos/PI</t>
  </si>
  <si>
    <t>Capitão Enéas/MG</t>
  </si>
  <si>
    <t>Capitão Gervásio Oliveira/PI</t>
  </si>
  <si>
    <t>Capitão Leônidas Marques/PR</t>
  </si>
  <si>
    <t>Capitão Poço/PA</t>
  </si>
  <si>
    <t>Capitão/RS</t>
  </si>
  <si>
    <t>Capitólio/MG</t>
  </si>
  <si>
    <t>Capivari de Baixo/SC</t>
  </si>
  <si>
    <t>Capivari do Sul/RS</t>
  </si>
  <si>
    <t>Capivari/SP</t>
  </si>
  <si>
    <t>Capixaba/AC</t>
  </si>
  <si>
    <t>Capoeiras/PE</t>
  </si>
  <si>
    <t>Caputira/MG</t>
  </si>
  <si>
    <t>Caraá/RS</t>
  </si>
  <si>
    <t>Caracaraí/RR</t>
  </si>
  <si>
    <t>Caracol/MS</t>
  </si>
  <si>
    <t>Caracol/PI</t>
  </si>
  <si>
    <t>Caraguatatuba/SP</t>
  </si>
  <si>
    <t>Caraí/MG</t>
  </si>
  <si>
    <t>Caraíbas/BA</t>
  </si>
  <si>
    <t>Carambeí/PR</t>
  </si>
  <si>
    <t>Caranaíba/MG</t>
  </si>
  <si>
    <t>Carandaí/MG</t>
  </si>
  <si>
    <t>Carangola/MG</t>
  </si>
  <si>
    <t>Carapebus/RJ</t>
  </si>
  <si>
    <t>Carapicuíba/SP</t>
  </si>
  <si>
    <t>Caratinga/MG</t>
  </si>
  <si>
    <t>Carauari/AM</t>
  </si>
  <si>
    <t>Caraúbas do Piauí/PI</t>
  </si>
  <si>
    <t>Caraúbas/PB</t>
  </si>
  <si>
    <t>Caraúbas/RN</t>
  </si>
  <si>
    <t>Caravelas/BA</t>
  </si>
  <si>
    <t>Carazinho/RS</t>
  </si>
  <si>
    <t>Carbonita/MG</t>
  </si>
  <si>
    <t>Cardeal da Silva/BA</t>
  </si>
  <si>
    <t>Cardoso Moreira/RJ</t>
  </si>
  <si>
    <t>Cardoso/SP</t>
  </si>
  <si>
    <t>Careaçu/MG</t>
  </si>
  <si>
    <t>Careiro da Várzea/AM</t>
  </si>
  <si>
    <t>Careiro/AM</t>
  </si>
  <si>
    <t>Cariacica/ES</t>
  </si>
  <si>
    <t>Caridade do Piauí/PI</t>
  </si>
  <si>
    <t>Caridade/CE</t>
  </si>
  <si>
    <t>Carinhanha/BA</t>
  </si>
  <si>
    <t>Carira/SE</t>
  </si>
  <si>
    <t>Cariré/CE</t>
  </si>
  <si>
    <t>Cariri do Tocantins/TO</t>
  </si>
  <si>
    <t>Caririaçu/CE</t>
  </si>
  <si>
    <t>Cariús/CE</t>
  </si>
  <si>
    <t>Carlinda/MT</t>
  </si>
  <si>
    <t>Carlópolis/PR</t>
  </si>
  <si>
    <t>Carlos Barbosa/RS</t>
  </si>
  <si>
    <t>Carlos Chagas/MG</t>
  </si>
  <si>
    <t>Carlos Gomes/RS</t>
  </si>
  <si>
    <t>Carmésia/MG</t>
  </si>
  <si>
    <t>Carmo da Cachoeira/MG</t>
  </si>
  <si>
    <t>Carmo da Mata/MG</t>
  </si>
  <si>
    <t>Carmo de Minas/MG</t>
  </si>
  <si>
    <t>Carmo do Cajuru/MG</t>
  </si>
  <si>
    <t>Carmo do Paranaíba/MG</t>
  </si>
  <si>
    <t>Carmo do Rio Claro/MG</t>
  </si>
  <si>
    <t>Carmo do Rio Verde/GO</t>
  </si>
  <si>
    <t>Carmo/RJ</t>
  </si>
  <si>
    <t>Carmolândia/TO</t>
  </si>
  <si>
    <t>Carmópolis de Minas/MG</t>
  </si>
  <si>
    <t>Carmópolis/SE</t>
  </si>
  <si>
    <t>Carnaíba/PE</t>
  </si>
  <si>
    <t>Carnaúba Dos Dantas/RN</t>
  </si>
  <si>
    <t>Carnaubais/RN</t>
  </si>
  <si>
    <t>Carnaubal/CE</t>
  </si>
  <si>
    <t>Carnaubeira da Penha/PE</t>
  </si>
  <si>
    <t>Carneirinho/MG</t>
  </si>
  <si>
    <t>Carneiros/AL</t>
  </si>
  <si>
    <t>Caroebe/RR</t>
  </si>
  <si>
    <t>Carolina/MA</t>
  </si>
  <si>
    <t>Carpina/PE</t>
  </si>
  <si>
    <t>Carrancas/MG</t>
  </si>
  <si>
    <t>Carrapateira/PB</t>
  </si>
  <si>
    <t>Carrasco Bonito/TO</t>
  </si>
  <si>
    <t>Caruaru/PE</t>
  </si>
  <si>
    <t>Carutapera/MA</t>
  </si>
  <si>
    <t>Carvalhópolis/MG</t>
  </si>
  <si>
    <t>Carvalhos/MG</t>
  </si>
  <si>
    <t>Casa Branca/SP</t>
  </si>
  <si>
    <t>Casa Grande/MG</t>
  </si>
  <si>
    <t>Casa Nova/BA</t>
  </si>
  <si>
    <t>Casca/RS</t>
  </si>
  <si>
    <t>Cascalho Rico/MG</t>
  </si>
  <si>
    <t>Cascavel/CE</t>
  </si>
  <si>
    <t>Cascavel/PR</t>
  </si>
  <si>
    <t>Caseara/TO</t>
  </si>
  <si>
    <t>Caseiros/RS</t>
  </si>
  <si>
    <t>Casimiro de Abreu/RJ</t>
  </si>
  <si>
    <t>Casinhas/PE</t>
  </si>
  <si>
    <t>Casserengue/PB</t>
  </si>
  <si>
    <t>Cássia Dos Coqueiros/SP</t>
  </si>
  <si>
    <t>Cássia/MG</t>
  </si>
  <si>
    <t>Cassilândia/MS</t>
  </si>
  <si>
    <t>Castanhal/PA</t>
  </si>
  <si>
    <t>Castanheira/MT</t>
  </si>
  <si>
    <t>Castanheiras/RO</t>
  </si>
  <si>
    <t>Castelândia/GO</t>
  </si>
  <si>
    <t>Castelo do Piauí/PI</t>
  </si>
  <si>
    <t>Castelo/ES</t>
  </si>
  <si>
    <t>Castilho/SP</t>
  </si>
  <si>
    <t>Castro Alves/BA</t>
  </si>
  <si>
    <t>Castro/PR</t>
  </si>
  <si>
    <t>Cataguases/MG</t>
  </si>
  <si>
    <t>Catalão/GO</t>
  </si>
  <si>
    <t>Catanduva/SP</t>
  </si>
  <si>
    <t>Catanduvas/PR</t>
  </si>
  <si>
    <t>Catanduvas/SC</t>
  </si>
  <si>
    <t>Catarina/CE</t>
  </si>
  <si>
    <t>Catas Altas da Noruega/MG</t>
  </si>
  <si>
    <t>Catas Altas/MG</t>
  </si>
  <si>
    <t>Catende/PE</t>
  </si>
  <si>
    <t>Catiguá/SP</t>
  </si>
  <si>
    <t>Catingueira/PB</t>
  </si>
  <si>
    <t>Catolândia/BA</t>
  </si>
  <si>
    <t>Catolé do Rocha/PB</t>
  </si>
  <si>
    <t>Catu/BA</t>
  </si>
  <si>
    <t>Catuípe/RS</t>
  </si>
  <si>
    <t>Catuji/MG</t>
  </si>
  <si>
    <t>Catunda/CE</t>
  </si>
  <si>
    <t>Caturaí/GO</t>
  </si>
  <si>
    <t>Caturama/BA</t>
  </si>
  <si>
    <t>Caturité/PB</t>
  </si>
  <si>
    <t>Catuti/MG</t>
  </si>
  <si>
    <t>Caucaia/CE</t>
  </si>
  <si>
    <t>Cavalcante/GO</t>
  </si>
  <si>
    <t>Caxambu do Sul/SC</t>
  </si>
  <si>
    <t>Caxambu/MG</t>
  </si>
  <si>
    <t>Caxias do Sul/RS</t>
  </si>
  <si>
    <t>Caxias/MA</t>
  </si>
  <si>
    <t>Caxingó/PI</t>
  </si>
  <si>
    <t>Ceará-mirim/RN</t>
  </si>
  <si>
    <t>Cedral/MA</t>
  </si>
  <si>
    <t>Cedral/SP</t>
  </si>
  <si>
    <t>Cedro de São João/SE</t>
  </si>
  <si>
    <t>Cedro do Abaeté/MG</t>
  </si>
  <si>
    <t>Cedro/CE</t>
  </si>
  <si>
    <t>Cedro/PE</t>
  </si>
  <si>
    <t>Celso Ramos/SC</t>
  </si>
  <si>
    <t>Centenário do Sul/PR</t>
  </si>
  <si>
    <t>Centenário/RS</t>
  </si>
  <si>
    <t>Centenário/TO</t>
  </si>
  <si>
    <t>Central de Minas/MG</t>
  </si>
  <si>
    <t>Central do Maranhão/MA</t>
  </si>
  <si>
    <t>Central/BA</t>
  </si>
  <si>
    <t>Centralina/MG</t>
  </si>
  <si>
    <t>Centro do Guilherme/MA</t>
  </si>
  <si>
    <t>Centro Novo do Maranhão/MA</t>
  </si>
  <si>
    <t>Cerejeiras/RO</t>
  </si>
  <si>
    <t>Ceres/GO</t>
  </si>
  <si>
    <t>Cerqueira César/SP</t>
  </si>
  <si>
    <t>Cerquilho/SP</t>
  </si>
  <si>
    <t>Cerrito/RS</t>
  </si>
  <si>
    <t>Cerro Azul/PR</t>
  </si>
  <si>
    <t>Cerro Branco/RS</t>
  </si>
  <si>
    <t>Cerro Corá/RN</t>
  </si>
  <si>
    <t>Cerro Grande do Sul/RS</t>
  </si>
  <si>
    <t>Cerro Grande/RS</t>
  </si>
  <si>
    <t>Cerro Largo/RS</t>
  </si>
  <si>
    <t>Cerro Negro/SC</t>
  </si>
  <si>
    <t>Cesário Lange/SP</t>
  </si>
  <si>
    <t>Céu Azul/PR</t>
  </si>
  <si>
    <t>Cezarina/GO</t>
  </si>
  <si>
    <t>Chã de Alegria/PE</t>
  </si>
  <si>
    <t>Chã Grande/PE</t>
  </si>
  <si>
    <t>Chã Preta/AL</t>
  </si>
  <si>
    <t>Chácara/MG</t>
  </si>
  <si>
    <t>Chalé/MG</t>
  </si>
  <si>
    <t>Chapada da Natividade/TO</t>
  </si>
  <si>
    <t>Chapada de Areia/TO</t>
  </si>
  <si>
    <t>Chapada do Norte/MG</t>
  </si>
  <si>
    <t>Chapada Dos Guimarães/MT</t>
  </si>
  <si>
    <t>Chapada Gaúcha/MG</t>
  </si>
  <si>
    <t>Chapada/RS</t>
  </si>
  <si>
    <t>Chapadão do Céu/GO</t>
  </si>
  <si>
    <t>Chapadão do Lageado/SC</t>
  </si>
  <si>
    <t>Chapadão do Sul/MS</t>
  </si>
  <si>
    <t>Chapadinha/MA</t>
  </si>
  <si>
    <t>Chapecó/SC</t>
  </si>
  <si>
    <t>Charqueada/SP</t>
  </si>
  <si>
    <t>Charqueadas/RS</t>
  </si>
  <si>
    <t>Charrua/RS</t>
  </si>
  <si>
    <t>Chaval/CE</t>
  </si>
  <si>
    <t>Chavantes/SP</t>
  </si>
  <si>
    <t>Chaves/PA</t>
  </si>
  <si>
    <t>Chiador/MG</t>
  </si>
  <si>
    <t>Chiapetta/RS</t>
  </si>
  <si>
    <t>Chopinzinho/PR</t>
  </si>
  <si>
    <t>Choró/CE</t>
  </si>
  <si>
    <t>Chorozinho/CE</t>
  </si>
  <si>
    <t>Chorrochó/BA</t>
  </si>
  <si>
    <t>Chuí/RS</t>
  </si>
  <si>
    <t>Chupinguaia/RO</t>
  </si>
  <si>
    <t>Chuvisca/RS</t>
  </si>
  <si>
    <t>Cianorte/PR</t>
  </si>
  <si>
    <t>Cícero Dantas/BA</t>
  </si>
  <si>
    <t>Cidade Gaúcha/PR</t>
  </si>
  <si>
    <t>Cidade Ocidental/GO</t>
  </si>
  <si>
    <t>Cidelândia/MA</t>
  </si>
  <si>
    <t>Cidreira/RS</t>
  </si>
  <si>
    <t>Cipó/BA</t>
  </si>
  <si>
    <t>Cipotânea/MG</t>
  </si>
  <si>
    <t>Ciríaco/RS</t>
  </si>
  <si>
    <t>Claraval/MG</t>
  </si>
  <si>
    <t>Claro Dos Poções/MG</t>
  </si>
  <si>
    <t>Cláudia/MT</t>
  </si>
  <si>
    <t>Cláudio/MG</t>
  </si>
  <si>
    <t>Clementina/SP</t>
  </si>
  <si>
    <t>Clevelândia/PR</t>
  </si>
  <si>
    <t>Coaraci/BA</t>
  </si>
  <si>
    <t>Coari/AM</t>
  </si>
  <si>
    <t>Cocal de Telha/PI</t>
  </si>
  <si>
    <t>Cocal do Sul/SC</t>
  </si>
  <si>
    <t>Cocal Dos Alves/PI</t>
  </si>
  <si>
    <t>Cocal/PI</t>
  </si>
  <si>
    <t>Cocalinho/MT</t>
  </si>
  <si>
    <t>Cocalzinho de Goiás/GO</t>
  </si>
  <si>
    <t>Cocos/BA</t>
  </si>
  <si>
    <t>Codajás/AM</t>
  </si>
  <si>
    <t>Codó/MA</t>
  </si>
  <si>
    <t>Coelho Neto/MA</t>
  </si>
  <si>
    <t>Coimbra/MG</t>
  </si>
  <si>
    <t>Coité do Nóia/AL</t>
  </si>
  <si>
    <t>Coivaras/PI</t>
  </si>
  <si>
    <t>Colares/PA</t>
  </si>
  <si>
    <t>Colatina/ES</t>
  </si>
  <si>
    <t>Colíder/MT</t>
  </si>
  <si>
    <t>Colina/SP</t>
  </si>
  <si>
    <t>Colinas do Sul/GO</t>
  </si>
  <si>
    <t>Colinas do Tocantins/TO</t>
  </si>
  <si>
    <t>Colinas/MA</t>
  </si>
  <si>
    <t>Colinas/RS</t>
  </si>
  <si>
    <t>Colméia/TO</t>
  </si>
  <si>
    <t>Colniza/MT</t>
  </si>
  <si>
    <t>Colômbia/SP</t>
  </si>
  <si>
    <t>Colombo/PR</t>
  </si>
  <si>
    <t>Colônia do Gurguéia/PI</t>
  </si>
  <si>
    <t>Colônia do Piauí/PI</t>
  </si>
  <si>
    <t>Colônia Leopoldina/AL</t>
  </si>
  <si>
    <t>Colorado do Oeste/RO</t>
  </si>
  <si>
    <t>Colorado/PR</t>
  </si>
  <si>
    <t>Colorado/RS</t>
  </si>
  <si>
    <t>Coluna/MG</t>
  </si>
  <si>
    <t>Combinado/TO</t>
  </si>
  <si>
    <t>Comendador Gomes/MG</t>
  </si>
  <si>
    <t>Comendador Levy Gasparian/RJ</t>
  </si>
  <si>
    <t>Comercinho/MG</t>
  </si>
  <si>
    <t>Comodoro/MT</t>
  </si>
  <si>
    <t>Conceição da Aparecida/MG</t>
  </si>
  <si>
    <t>Conceição da Barra de Minas/MG</t>
  </si>
  <si>
    <t>Conceição da Barra/ES</t>
  </si>
  <si>
    <t>Conceição da Feira/BA</t>
  </si>
  <si>
    <t>Conceição Das Alagoas/MG</t>
  </si>
  <si>
    <t>Conceição Das Pedras/MG</t>
  </si>
  <si>
    <t>Conceição de Ipanema/MG</t>
  </si>
  <si>
    <t>Conceição de Macabu/RJ</t>
  </si>
  <si>
    <t>Conceição do Almeida/BA</t>
  </si>
  <si>
    <t>Conceição do Araguaia/PA</t>
  </si>
  <si>
    <t>Conceição do Canindé/PI</t>
  </si>
  <si>
    <t>Conceição do Castelo/ES</t>
  </si>
  <si>
    <t>Conceição do Coité/BA</t>
  </si>
  <si>
    <t>Conceição do Jacuípe/BA</t>
  </si>
  <si>
    <t>Conceição do Lago-açu/MA</t>
  </si>
  <si>
    <t>Conceição do Mato Dentro/MG</t>
  </si>
  <si>
    <t>Conceição do Pará/MG</t>
  </si>
  <si>
    <t>Conceição do Rio Verde/MG</t>
  </si>
  <si>
    <t>Conceição do Tocantins/TO</t>
  </si>
  <si>
    <t>Conceição Dos Ouros/MG</t>
  </si>
  <si>
    <t>Conceição/PB</t>
  </si>
  <si>
    <t>Conchal/SP</t>
  </si>
  <si>
    <t>Conchas/SP</t>
  </si>
  <si>
    <t>Concórdia do Pará/PA</t>
  </si>
  <si>
    <t>Concórdia/SC</t>
  </si>
  <si>
    <t>Condado/PB</t>
  </si>
  <si>
    <t>Condado/PE</t>
  </si>
  <si>
    <t>Conde/BA</t>
  </si>
  <si>
    <t>Conde/PB</t>
  </si>
  <si>
    <t>Condeúba/BA</t>
  </si>
  <si>
    <t>Condor/RS</t>
  </si>
  <si>
    <t>Cônego Marinho/MG</t>
  </si>
  <si>
    <t>Confins/MG</t>
  </si>
  <si>
    <t>Confresa/MT</t>
  </si>
  <si>
    <t>Congo/PB</t>
  </si>
  <si>
    <t>Congonhal/MG</t>
  </si>
  <si>
    <t>Congonhas do Norte/MG</t>
  </si>
  <si>
    <t>Congonhas/MG</t>
  </si>
  <si>
    <t>Congonhinhas/PR</t>
  </si>
  <si>
    <t>Conquista D´oeste/MT</t>
  </si>
  <si>
    <t>Conquista/MG</t>
  </si>
  <si>
    <t>Conselheiro Lafaiete/MG</t>
  </si>
  <si>
    <t>Conselheiro Mairinck/PR</t>
  </si>
  <si>
    <t>Conselheiro Pena/MG</t>
  </si>
  <si>
    <t>Consolação/MG</t>
  </si>
  <si>
    <t>Constantina/RS</t>
  </si>
  <si>
    <t>Contagem/MG</t>
  </si>
  <si>
    <t>Contenda/PR</t>
  </si>
  <si>
    <t>Contendas do Sincorá/BA</t>
  </si>
  <si>
    <t>Coqueiral/MG</t>
  </si>
  <si>
    <t>Coqueiro Baixo/RS</t>
  </si>
  <si>
    <t>Coqueiro Seco/AL</t>
  </si>
  <si>
    <t>Coqueiros do Sul/RS</t>
  </si>
  <si>
    <t>Coração de Jesus/MG</t>
  </si>
  <si>
    <t>Coração de Maria/BA</t>
  </si>
  <si>
    <t>Corbélia/PR</t>
  </si>
  <si>
    <t>Cordeiro/RJ</t>
  </si>
  <si>
    <t>Cordeirópolis/SP</t>
  </si>
  <si>
    <t>Cordeiros/BA</t>
  </si>
  <si>
    <t>Cordilheira Alta/SC</t>
  </si>
  <si>
    <t>Cordisburgo/MG</t>
  </si>
  <si>
    <t>Cordislândia/MG</t>
  </si>
  <si>
    <t>Coreaú/CE</t>
  </si>
  <si>
    <t>Coremas/PB</t>
  </si>
  <si>
    <t>Corguinho/MS</t>
  </si>
  <si>
    <t>Coribe/BA</t>
  </si>
  <si>
    <t>Corinto/MG</t>
  </si>
  <si>
    <t>Cornélio Procópio/PR</t>
  </si>
  <si>
    <t>Coroaci/MG</t>
  </si>
  <si>
    <t>Coroados/SP</t>
  </si>
  <si>
    <t>Coroatá/MA</t>
  </si>
  <si>
    <t>Coromandel/MG</t>
  </si>
  <si>
    <t>Coronel Barros/RS</t>
  </si>
  <si>
    <t>Coronel Bicaco/RS</t>
  </si>
  <si>
    <t>Coronel Domingos Soares/PR</t>
  </si>
  <si>
    <t>Coronel Ezequiel/RN</t>
  </si>
  <si>
    <t>Coronel Fabriciano/MG</t>
  </si>
  <si>
    <t>Coronel Freitas/SC</t>
  </si>
  <si>
    <t>Coronel João Pessoa/RN</t>
  </si>
  <si>
    <t>Coronel João sá/BA</t>
  </si>
  <si>
    <t>Coronel José Dias/PI</t>
  </si>
  <si>
    <t>Coronel Macedo/SP</t>
  </si>
  <si>
    <t>Coronel Martins/SC</t>
  </si>
  <si>
    <t>Coronel Murta/MG</t>
  </si>
  <si>
    <t>Coronel Pacheco/MG</t>
  </si>
  <si>
    <t>Coronel Pilar/RS</t>
  </si>
  <si>
    <t>Coronel Sapucaia/MS</t>
  </si>
  <si>
    <t>Coronel Vivida/PR</t>
  </si>
  <si>
    <t>Coronel Xavier Chaves/MG</t>
  </si>
  <si>
    <t>Córrego Danta/MG</t>
  </si>
  <si>
    <t>Córrego do Bom Jesus/MG</t>
  </si>
  <si>
    <t>Córrego do Ouro/GO</t>
  </si>
  <si>
    <t>Córrego Fundo/MG</t>
  </si>
  <si>
    <t>Córrego Novo/MG</t>
  </si>
  <si>
    <t>Correia Pinto/SC</t>
  </si>
  <si>
    <t>Corrente/PI</t>
  </si>
  <si>
    <t>Correntes/PE</t>
  </si>
  <si>
    <t>Correntina/BA</t>
  </si>
  <si>
    <t>Cortês/PE</t>
  </si>
  <si>
    <t>Corumbá de Goiás/GO</t>
  </si>
  <si>
    <t>Corumbá/MS</t>
  </si>
  <si>
    <t>Corumbaíba/GO</t>
  </si>
  <si>
    <t>Corumbataí do Sul/PR</t>
  </si>
  <si>
    <t>Corumbataí/SP</t>
  </si>
  <si>
    <t>Corumbiara/RO</t>
  </si>
  <si>
    <t>Corupá/SC</t>
  </si>
  <si>
    <t>Coruripe/AL</t>
  </si>
  <si>
    <t>Cosmópolis/SP</t>
  </si>
  <si>
    <t>Cosmorama/SP</t>
  </si>
  <si>
    <t>Costa Marques/RO</t>
  </si>
  <si>
    <t>Costa Rica/MS</t>
  </si>
  <si>
    <t>Cotegipe/BA</t>
  </si>
  <si>
    <t>Cotia/SP</t>
  </si>
  <si>
    <t>Cotiporã/RS</t>
  </si>
  <si>
    <t>Cotriguaçu/MT</t>
  </si>
  <si>
    <t>Couto de Magalhães de Minas/MG</t>
  </si>
  <si>
    <t>Couto de Magalhães/TO</t>
  </si>
  <si>
    <t>Coxilha/RS</t>
  </si>
  <si>
    <t>Coxim/MS</t>
  </si>
  <si>
    <t>Coxixola/PB</t>
  </si>
  <si>
    <t>Craíbas/AL</t>
  </si>
  <si>
    <t>Crateús/CE</t>
  </si>
  <si>
    <t>Crato/CE</t>
  </si>
  <si>
    <t>Cravinhos/SP</t>
  </si>
  <si>
    <t>Cravolândia/BA</t>
  </si>
  <si>
    <t>Criciúma/SC</t>
  </si>
  <si>
    <t>Crisólita/MG</t>
  </si>
  <si>
    <t>Crisópolis/BA</t>
  </si>
  <si>
    <t>Crissiumal/RS</t>
  </si>
  <si>
    <t>Cristais Paulista/SP</t>
  </si>
  <si>
    <t>Cristais/MG</t>
  </si>
  <si>
    <t>Cristal do Sul/RS</t>
  </si>
  <si>
    <t>Cristal/RS</t>
  </si>
  <si>
    <t>Cristalândia do Piauí/PI</t>
  </si>
  <si>
    <t>Cristalândia/TO</t>
  </si>
  <si>
    <t>Cristália/MG</t>
  </si>
  <si>
    <t>Cristalina/GO</t>
  </si>
  <si>
    <t>Cristiano Otoni/MG</t>
  </si>
  <si>
    <t>Cristianópolis/GO</t>
  </si>
  <si>
    <t>Cristina/MG</t>
  </si>
  <si>
    <t>Cristinápolis/SE</t>
  </si>
  <si>
    <t>Cristino Castro/PI</t>
  </si>
  <si>
    <t>Cristópolis/BA</t>
  </si>
  <si>
    <t>Crixás do Tocantins/TO</t>
  </si>
  <si>
    <t>Crixás/GO</t>
  </si>
  <si>
    <t>Croatá/CE</t>
  </si>
  <si>
    <t>Cromínia/GO</t>
  </si>
  <si>
    <t>Crucilândia/MG</t>
  </si>
  <si>
    <t>Cruz Alta/RS</t>
  </si>
  <si>
    <t>Cruz Das Almas/BA</t>
  </si>
  <si>
    <t>Cruz do Espírito Santo/PB</t>
  </si>
  <si>
    <t>Cruz Machado/PR</t>
  </si>
  <si>
    <t>Cruz/CE</t>
  </si>
  <si>
    <t>Cruzália/SP</t>
  </si>
  <si>
    <t>Cruzaltense/RS</t>
  </si>
  <si>
    <t>Cruzeiro da Fortaleza/MG</t>
  </si>
  <si>
    <t>Cruzeiro do Iguaçu/PR</t>
  </si>
  <si>
    <t>Cruzeiro do Oeste/PR</t>
  </si>
  <si>
    <t>Cruzeiro do Sul/AC</t>
  </si>
  <si>
    <t>Cruzeiro do Sul/PR</t>
  </si>
  <si>
    <t>Cruzeiro do Sul/RS</t>
  </si>
  <si>
    <t>Cruzeiro/SP</t>
  </si>
  <si>
    <t>Cruzeta/RN</t>
  </si>
  <si>
    <t>Cruzília/MG</t>
  </si>
  <si>
    <t>Cruzmaltina/PR</t>
  </si>
  <si>
    <t>Cubatão/SP</t>
  </si>
  <si>
    <t>Cubati/PB</t>
  </si>
  <si>
    <t>Cuiabá/MT</t>
  </si>
  <si>
    <t>Cuité de Mamanguape/PB</t>
  </si>
  <si>
    <t>Cuité/PB</t>
  </si>
  <si>
    <t>Cuitegi/PB</t>
  </si>
  <si>
    <t>Cujubim/RO</t>
  </si>
  <si>
    <t>Cumari/GO</t>
  </si>
  <si>
    <t>Cumaru do Norte/PA</t>
  </si>
  <si>
    <t>Cumaru/PE</t>
  </si>
  <si>
    <t>Cumbe/SE</t>
  </si>
  <si>
    <t>Cunha Porã/SC</t>
  </si>
  <si>
    <t>Cunha/SP</t>
  </si>
  <si>
    <t>Cunhataí/SC</t>
  </si>
  <si>
    <t>Cuparaque/MG</t>
  </si>
  <si>
    <t>Cupira/PE</t>
  </si>
  <si>
    <t>Curaçá/BA</t>
  </si>
  <si>
    <t>Curimatá/PI</t>
  </si>
  <si>
    <t>Curionópolis/PA</t>
  </si>
  <si>
    <t>Curitiba/PR</t>
  </si>
  <si>
    <t>Curitibanos/SC</t>
  </si>
  <si>
    <t>Curiúva/PR</t>
  </si>
  <si>
    <t>Currais Novos/RN</t>
  </si>
  <si>
    <t>Currais/PI</t>
  </si>
  <si>
    <t>Curral de Cima/PB</t>
  </si>
  <si>
    <t>Curral de Dentro/MG</t>
  </si>
  <si>
    <t>Curral Novo do Piauí/PI</t>
  </si>
  <si>
    <t>Curral Velho/PB</t>
  </si>
  <si>
    <t>Curralinho/PA</t>
  </si>
  <si>
    <t>Curralinhos/PI</t>
  </si>
  <si>
    <t>Curuá/PA</t>
  </si>
  <si>
    <t>Curuçá/PA</t>
  </si>
  <si>
    <t>Cururupu/MA</t>
  </si>
  <si>
    <t>Curvelândia/MT</t>
  </si>
  <si>
    <t>Curvelo/MG</t>
  </si>
  <si>
    <t>Custódia/PE</t>
  </si>
  <si>
    <t>Cutias/AP</t>
  </si>
  <si>
    <t>Damianópolis/GO</t>
  </si>
  <si>
    <t>Damião/PB</t>
  </si>
  <si>
    <t>Damolândia/GO</t>
  </si>
  <si>
    <t>Darcinópolis/TO</t>
  </si>
  <si>
    <t>Dário Meira/BA</t>
  </si>
  <si>
    <t>Datas/MG</t>
  </si>
  <si>
    <t>David Canabarro/RS</t>
  </si>
  <si>
    <t>Davinópolis/GO</t>
  </si>
  <si>
    <t>Davinópolis/MA</t>
  </si>
  <si>
    <t>Delfim Moreira/MG</t>
  </si>
  <si>
    <t>Delfinópolis/MG</t>
  </si>
  <si>
    <t>Delmiro Gouveia/AL</t>
  </si>
  <si>
    <t>Delta/MG</t>
  </si>
  <si>
    <t>Demerval Lobão/PI</t>
  </si>
  <si>
    <t>Denise/MT</t>
  </si>
  <si>
    <t>Deodápolis/MS</t>
  </si>
  <si>
    <t>Deputado Irapuan Pinheiro/CE</t>
  </si>
  <si>
    <t>Derrubadas/RS</t>
  </si>
  <si>
    <t>Descalvado/SP</t>
  </si>
  <si>
    <t>Descanso/SC</t>
  </si>
  <si>
    <t>Descoberto/MG</t>
  </si>
  <si>
    <t>Desterro de Entre Rios/MG</t>
  </si>
  <si>
    <t>Desterro do Melo/MG</t>
  </si>
  <si>
    <t>Desterro/PB</t>
  </si>
  <si>
    <t>Dezesseis de Novembro/RS</t>
  </si>
  <si>
    <t>Diadema/SP</t>
  </si>
  <si>
    <t>Diamante D´oeste/PR</t>
  </si>
  <si>
    <t>Diamante do Norte/PR</t>
  </si>
  <si>
    <t>Diamante do Sul/PR</t>
  </si>
  <si>
    <t>Diamante/PB</t>
  </si>
  <si>
    <t>Diamantina/MG</t>
  </si>
  <si>
    <t>Diamantino/MT</t>
  </si>
  <si>
    <t>Dianópolis/TO</t>
  </si>
  <si>
    <t>Dias D´ávila/BA</t>
  </si>
  <si>
    <t>Dilermando de Aguiar/RS</t>
  </si>
  <si>
    <t>Diogo de Vasconcelos/MG</t>
  </si>
  <si>
    <t>Dionísio Cerqueira/SC</t>
  </si>
  <si>
    <t>Dionísio/MG</t>
  </si>
  <si>
    <t>Diorama/GO</t>
  </si>
  <si>
    <t>Dirce Reis/SP</t>
  </si>
  <si>
    <t>Dirceu Arcoverde/PI</t>
  </si>
  <si>
    <t>Divina Pastora/SE</t>
  </si>
  <si>
    <t>Divinésia/MG</t>
  </si>
  <si>
    <t>Divino Das Laranjeiras/MG</t>
  </si>
  <si>
    <t>Divino de São Lourenço/ES</t>
  </si>
  <si>
    <t>Divino/MG</t>
  </si>
  <si>
    <t>Divinolândia de Minas/MG</t>
  </si>
  <si>
    <t>Divinolândia/SP</t>
  </si>
  <si>
    <t>Divinópolis de Goiás/GO</t>
  </si>
  <si>
    <t>Divinópolis do Tocantins/TO</t>
  </si>
  <si>
    <t>Divinópolis/MG</t>
  </si>
  <si>
    <t>Divisa Alegre/MG</t>
  </si>
  <si>
    <t>Divisa Nova/MG</t>
  </si>
  <si>
    <t>Divisópolis/MG</t>
  </si>
  <si>
    <t>Dobrada/SP</t>
  </si>
  <si>
    <t>Dois Córregos/SP</t>
  </si>
  <si>
    <t>Dois Irmãos Das Missões/RS</t>
  </si>
  <si>
    <t>Dois Irmãos do Buriti/MS</t>
  </si>
  <si>
    <t>Dois Irmãos do Tocantins/TO</t>
  </si>
  <si>
    <t>Dois Irmãos/RS</t>
  </si>
  <si>
    <t>Dois Lajeados/RS</t>
  </si>
  <si>
    <t>Dois Riachos/AL</t>
  </si>
  <si>
    <t>Dois Vizinhos/PR</t>
  </si>
  <si>
    <t>Dolcinópolis/SP</t>
  </si>
  <si>
    <t>Dom Aquino/MT</t>
  </si>
  <si>
    <t>Dom Basílio/BA</t>
  </si>
  <si>
    <t>Dom Bosco/MG</t>
  </si>
  <si>
    <t>Dom Cavati/MG</t>
  </si>
  <si>
    <t>Dom Eliseu/PA</t>
  </si>
  <si>
    <t>Dom Expedito Lopes/PI</t>
  </si>
  <si>
    <t>Dom Feliciano/RS</t>
  </si>
  <si>
    <t>Dom Inocêncio/PI</t>
  </si>
  <si>
    <t>Dom Joaquim/MG</t>
  </si>
  <si>
    <t>Dom Macedo Costa/BA</t>
  </si>
  <si>
    <t>Dom Pedrito/RS</t>
  </si>
  <si>
    <t>Dom Pedro de Alcântara/RS</t>
  </si>
  <si>
    <t>Dom Pedro/MA</t>
  </si>
  <si>
    <t>Dom Silvério/MG</t>
  </si>
  <si>
    <t>Dom Viçoso/MG</t>
  </si>
  <si>
    <t>Domingos Martins/ES</t>
  </si>
  <si>
    <t>Domingos Mourão/PI</t>
  </si>
  <si>
    <t>Dona Emma/SC</t>
  </si>
  <si>
    <t>Dona Eusébia/MG</t>
  </si>
  <si>
    <t>Dona Francisca/RS</t>
  </si>
  <si>
    <t>Dona Inês/PB</t>
  </si>
  <si>
    <t>Dores de Campos/MG</t>
  </si>
  <si>
    <t>Dores de Guanhães/MG</t>
  </si>
  <si>
    <t>Dores do Indaiá/MG</t>
  </si>
  <si>
    <t>Dores do Rio Preto/ES</t>
  </si>
  <si>
    <t>Dores do Turvo/MG</t>
  </si>
  <si>
    <t>Doresópolis/MG</t>
  </si>
  <si>
    <t>Dormentes/PE</t>
  </si>
  <si>
    <t>Douradina/MS</t>
  </si>
  <si>
    <t>Douradina/PR</t>
  </si>
  <si>
    <t>Dourado/SP</t>
  </si>
  <si>
    <t>Douradoquara/MG</t>
  </si>
  <si>
    <t>Dourados/MS</t>
  </si>
  <si>
    <t>Doutor Camargo/PR</t>
  </si>
  <si>
    <t>Doutor Maurício Cardoso/RS</t>
  </si>
  <si>
    <t>Doutor Pedrinho/SC</t>
  </si>
  <si>
    <t>Doutor Ricardo/RS</t>
  </si>
  <si>
    <t>Doutor Severiano/RN</t>
  </si>
  <si>
    <t>Doutor Ulysses/PR</t>
  </si>
  <si>
    <t>Doverlândia/GO</t>
  </si>
  <si>
    <t>Dracena/SP</t>
  </si>
  <si>
    <t>Duartina/SP</t>
  </si>
  <si>
    <t>Duas Barras/RJ</t>
  </si>
  <si>
    <t>Duas Estradas/PB</t>
  </si>
  <si>
    <t>Dueré/TO</t>
  </si>
  <si>
    <t>Dumont/SP</t>
  </si>
  <si>
    <t>Duque Bacelar/MA</t>
  </si>
  <si>
    <t>Duque de Caxias/RJ</t>
  </si>
  <si>
    <t>Durandé/MG</t>
  </si>
  <si>
    <t>Echaporã/SP</t>
  </si>
  <si>
    <t>Ecoporanga/ES</t>
  </si>
  <si>
    <t>Edealina/GO</t>
  </si>
  <si>
    <t>Edéia/GO</t>
  </si>
  <si>
    <t>Eirunepé/AM</t>
  </si>
  <si>
    <t>Eldorado do Sul/RS</t>
  </si>
  <si>
    <t>Eldorado Dos Carajás/PA</t>
  </si>
  <si>
    <t>Eldorado/MS</t>
  </si>
  <si>
    <t>Eldorado/SP</t>
  </si>
  <si>
    <t>Elesbão Veloso/PI</t>
  </si>
  <si>
    <t>Elias Fausto/SP</t>
  </si>
  <si>
    <t>Eliseu Martins/PI</t>
  </si>
  <si>
    <t>Elisiário/SP</t>
  </si>
  <si>
    <t>Elísio Medrado/BA</t>
  </si>
  <si>
    <t>Elói Mendes/MG</t>
  </si>
  <si>
    <t>Emas/PB</t>
  </si>
  <si>
    <t>Embaúba/SP</t>
  </si>
  <si>
    <t>Embu/SP</t>
  </si>
  <si>
    <t>Embu-guaçu/SP</t>
  </si>
  <si>
    <t>Emilianópolis/SP</t>
  </si>
  <si>
    <t>Encantado/RS</t>
  </si>
  <si>
    <t>Encanto/RN</t>
  </si>
  <si>
    <t>Encruzilhada do Sul/RS</t>
  </si>
  <si>
    <t>Encruzilhada/BA</t>
  </si>
  <si>
    <t>Enéas Marques/PR</t>
  </si>
  <si>
    <t>Engenheiro Beltrão/PR</t>
  </si>
  <si>
    <t>Engenheiro Caldas/MG</t>
  </si>
  <si>
    <t>Engenheiro Coelho/SP</t>
  </si>
  <si>
    <t>Engenheiro Navarro/MG</t>
  </si>
  <si>
    <t>Engenheiro Paulo de Frontin/RJ</t>
  </si>
  <si>
    <t>Engenho Velho/RS</t>
  </si>
  <si>
    <t>Entre Folhas/MG</t>
  </si>
  <si>
    <t>Entre Rios de Minas/MG</t>
  </si>
  <si>
    <t>Entre Rios do Oeste/PR</t>
  </si>
  <si>
    <t>Entre Rios do Sul/RS</t>
  </si>
  <si>
    <t>Entre Rios/BA</t>
  </si>
  <si>
    <t>Entre Rios/SC</t>
  </si>
  <si>
    <t>Entre-ijuís/RS</t>
  </si>
  <si>
    <t>Envira/AM</t>
  </si>
  <si>
    <t>Epitaciolândia/AC</t>
  </si>
  <si>
    <t>Equador/RN</t>
  </si>
  <si>
    <t>Erebango/RS</t>
  </si>
  <si>
    <t>Erechim/RS</t>
  </si>
  <si>
    <t>Ererê/CE</t>
  </si>
  <si>
    <t>Érico Cardoso/BA</t>
  </si>
  <si>
    <t>Ermo/SC</t>
  </si>
  <si>
    <t>Ernestina/RS</t>
  </si>
  <si>
    <t>Erval Grande/RS</t>
  </si>
  <si>
    <t>Erval Seco/RS</t>
  </si>
  <si>
    <t>Erval Velho/SC</t>
  </si>
  <si>
    <t>Ervália/MG</t>
  </si>
  <si>
    <t>Escada/PE</t>
  </si>
  <si>
    <t>Esmeralda/RS</t>
  </si>
  <si>
    <t>Esmeraldas/MG</t>
  </si>
  <si>
    <t>Espera Feliz/MG</t>
  </si>
  <si>
    <t>Esperança do Sul/RS</t>
  </si>
  <si>
    <t>Esperança Nova/PR</t>
  </si>
  <si>
    <t>Esperança/PB</t>
  </si>
  <si>
    <t>Esperantina/PI</t>
  </si>
  <si>
    <t>Esperantina/TO</t>
  </si>
  <si>
    <t>Esperantinópolis/MA</t>
  </si>
  <si>
    <t>Espigão Alto do Iguaçu/PR</t>
  </si>
  <si>
    <t>Espigão D´oeste/RO</t>
  </si>
  <si>
    <t>Espinosa/MG</t>
  </si>
  <si>
    <t>Espírito Santo do Dourado/MG</t>
  </si>
  <si>
    <t>Espírito Santo do Pinhal/SP</t>
  </si>
  <si>
    <t>Espírito Santo do Turvo/SP</t>
  </si>
  <si>
    <t>Espírito Santo/RN</t>
  </si>
  <si>
    <t>Esplanada/BA</t>
  </si>
  <si>
    <t>Espumoso/RS</t>
  </si>
  <si>
    <t>Estação/RS</t>
  </si>
  <si>
    <t>Estância Velha/RS</t>
  </si>
  <si>
    <t>Estância/SE</t>
  </si>
  <si>
    <t>Esteio/RS</t>
  </si>
  <si>
    <t>Estiva Gerbi/SP</t>
  </si>
  <si>
    <t>Estiva/MG</t>
  </si>
  <si>
    <t>Estreito/MA</t>
  </si>
  <si>
    <t>Estrela D´oeste/SP</t>
  </si>
  <si>
    <t>Estrela Dalva/MG</t>
  </si>
  <si>
    <t>Estrela de Alagoas/AL</t>
  </si>
  <si>
    <t>Estrela do Indaiá/MG</t>
  </si>
  <si>
    <t>Estrela do Norte/GO</t>
  </si>
  <si>
    <t>Estrela do Norte/SP</t>
  </si>
  <si>
    <t>Estrela do Sul/MG</t>
  </si>
  <si>
    <t>Estrela Velha/RS</t>
  </si>
  <si>
    <t>Estrela/RS</t>
  </si>
  <si>
    <t>Euclides da Cunha Paulista/SP</t>
  </si>
  <si>
    <t>Euclides da Cunha/BA</t>
  </si>
  <si>
    <t>Eugênio de Castro/RS</t>
  </si>
  <si>
    <t>Eugenópolis/MG</t>
  </si>
  <si>
    <t>Eunápolis/BA</t>
  </si>
  <si>
    <t>Eusébio/CE</t>
  </si>
  <si>
    <t>Ewbank da Câmara/MG</t>
  </si>
  <si>
    <t>Extrema/MG</t>
  </si>
  <si>
    <t>Extremoz/RN</t>
  </si>
  <si>
    <t>Exu/PE</t>
  </si>
  <si>
    <t>Fagundes Varela/RS</t>
  </si>
  <si>
    <t>Fagundes/PB</t>
  </si>
  <si>
    <t>Faina/GO</t>
  </si>
  <si>
    <t>Fama/MG</t>
  </si>
  <si>
    <t>Faria Lemos/MG</t>
  </si>
  <si>
    <t>Farias Brito/CE</t>
  </si>
  <si>
    <t>Faro/PA</t>
  </si>
  <si>
    <t>Farol/PR</t>
  </si>
  <si>
    <t>Farroupilha/RS</t>
  </si>
  <si>
    <t>Fartura do Piauí/PI</t>
  </si>
  <si>
    <t>Fartura/SP</t>
  </si>
  <si>
    <t>Fátima do Sul/MS</t>
  </si>
  <si>
    <t>Fátima/BA</t>
  </si>
  <si>
    <t>Fátima/TO</t>
  </si>
  <si>
    <t>Faxinal do Soturno/RS</t>
  </si>
  <si>
    <t>Faxinal Dos Guedes/SC</t>
  </si>
  <si>
    <t>Faxinal/PR</t>
  </si>
  <si>
    <t>Faxinalzinho/RS</t>
  </si>
  <si>
    <t>Fazenda Nova/GO</t>
  </si>
  <si>
    <t>Fazenda Rio Grande/PR</t>
  </si>
  <si>
    <t>Fazenda Vilanova/RS</t>
  </si>
  <si>
    <t>Feijó/AC</t>
  </si>
  <si>
    <t>Feira da Mata/BA</t>
  </si>
  <si>
    <t>Feira de Santana/BA</t>
  </si>
  <si>
    <t>Feira Grande/AL</t>
  </si>
  <si>
    <t>Feira Nova do Maranhão/MA</t>
  </si>
  <si>
    <t>Feira Nova/PE</t>
  </si>
  <si>
    <t>Feira Nova/SE</t>
  </si>
  <si>
    <t>Felício Dos Santos/MG</t>
  </si>
  <si>
    <t>Felipe Guerra/RN</t>
  </si>
  <si>
    <t>Felisburgo/MG</t>
  </si>
  <si>
    <t>Felixlândia/MG</t>
  </si>
  <si>
    <t>Feliz Deserto/AL</t>
  </si>
  <si>
    <t>Feliz Natal/MT</t>
  </si>
  <si>
    <t>Feliz/RS</t>
  </si>
  <si>
    <t>Fênix/PR</t>
  </si>
  <si>
    <t>Fernandes Pinheiro/PR</t>
  </si>
  <si>
    <t>Fernandes Tourinho/MG</t>
  </si>
  <si>
    <t>Fernando de Noronha/PE</t>
  </si>
  <si>
    <t>Fernando Falcão/MA</t>
  </si>
  <si>
    <t>Fernando Pedroza/RN</t>
  </si>
  <si>
    <t>Fernando Prestes/SP</t>
  </si>
  <si>
    <t>Fernandópolis/SP</t>
  </si>
  <si>
    <t>Fernão/SP</t>
  </si>
  <si>
    <t>Ferraz de Vasconcelos/SP</t>
  </si>
  <si>
    <t>Ferreira Gomes/AP</t>
  </si>
  <si>
    <t>Ferreiros/PE</t>
  </si>
  <si>
    <t>Ferros/MG</t>
  </si>
  <si>
    <t>Fervedouro/MG</t>
  </si>
  <si>
    <t>Figueira/PR</t>
  </si>
  <si>
    <t>Figueirão/MS</t>
  </si>
  <si>
    <t>Figueirópolis D´oeste/MT</t>
  </si>
  <si>
    <t>Figueirópolis/TO</t>
  </si>
  <si>
    <t>Filadélfia/BA</t>
  </si>
  <si>
    <t>Filadélfia/TO</t>
  </si>
  <si>
    <t>Firmino Alves/BA</t>
  </si>
  <si>
    <t>Firminópolis/GO</t>
  </si>
  <si>
    <t>Flexeiras/AL</t>
  </si>
  <si>
    <t>Flor da Serra do Sul/PR</t>
  </si>
  <si>
    <t>Flor do Sertão/SC</t>
  </si>
  <si>
    <t>Flora Rica/SP</t>
  </si>
  <si>
    <t>Floraí/PR</t>
  </si>
  <si>
    <t>Florânia/RN</t>
  </si>
  <si>
    <t>Floreal/SP</t>
  </si>
  <si>
    <t>Flores da Cunha/RS</t>
  </si>
  <si>
    <t>Flores de Goiás/GO</t>
  </si>
  <si>
    <t>Flores do Piauí/PI</t>
  </si>
  <si>
    <t>Flores/PE</t>
  </si>
  <si>
    <t>Floresta Azul/BA</t>
  </si>
  <si>
    <t>Floresta do Araguaia/PA</t>
  </si>
  <si>
    <t>Floresta do Piauí/PI</t>
  </si>
  <si>
    <t>Floresta/PE</t>
  </si>
  <si>
    <t>Floresta/PR</t>
  </si>
  <si>
    <t>Florestal/MG</t>
  </si>
  <si>
    <t>Florestópolis/PR</t>
  </si>
  <si>
    <t>Floriano Peixoto/RS</t>
  </si>
  <si>
    <t>Floriano/PI</t>
  </si>
  <si>
    <t>Florianópolis/SC</t>
  </si>
  <si>
    <t>Flórida Paulista/SP</t>
  </si>
  <si>
    <t>Flórida/PR</t>
  </si>
  <si>
    <t>Florínia/SP</t>
  </si>
  <si>
    <t>Fonte Boa/AM</t>
  </si>
  <si>
    <t>Fontoura Xavier/RS</t>
  </si>
  <si>
    <t>Formiga/MG</t>
  </si>
  <si>
    <t>Formigueiro/RS</t>
  </si>
  <si>
    <t>Formosa da Serra Negra/MA</t>
  </si>
  <si>
    <t>Formosa do Oeste/PR</t>
  </si>
  <si>
    <t>Formosa do Rio Preto/BA</t>
  </si>
  <si>
    <t>Formosa do Sul/SC</t>
  </si>
  <si>
    <t>Formosa/GO</t>
  </si>
  <si>
    <t>Formoso do Araguaia/TO</t>
  </si>
  <si>
    <t>Formoso/GO</t>
  </si>
  <si>
    <t>Formoso/MG</t>
  </si>
  <si>
    <t>Forquetinha/RS</t>
  </si>
  <si>
    <t>Forquilha/CE</t>
  </si>
  <si>
    <t>Forquilhinha/SC</t>
  </si>
  <si>
    <t>Fortaleza de Minas/MG</t>
  </si>
  <si>
    <t>Fortaleza do Tabocão/TO</t>
  </si>
  <si>
    <t>Fortaleza Dos Nogueiras/MA</t>
  </si>
  <si>
    <t>Fortaleza Dos Valos/RS</t>
  </si>
  <si>
    <t>Fortaleza/CE</t>
  </si>
  <si>
    <t>Fortim/CE</t>
  </si>
  <si>
    <t>Fortuna de Minas/MG</t>
  </si>
  <si>
    <t>Fortuna/MA</t>
  </si>
  <si>
    <t>Foz do Iguaçu/PR</t>
  </si>
  <si>
    <t>Foz do Jordão/PR</t>
  </si>
  <si>
    <t>Fraiburgo/SC</t>
  </si>
  <si>
    <t>Franca/SP</t>
  </si>
  <si>
    <t>Francinópolis/PI</t>
  </si>
  <si>
    <t>Francisco Alves/PR</t>
  </si>
  <si>
    <t>Francisco Ayres/PI</t>
  </si>
  <si>
    <t>Francisco Badaró/MG</t>
  </si>
  <si>
    <t>Francisco Beltrão/PR</t>
  </si>
  <si>
    <t>Francisco Dantas/RN</t>
  </si>
  <si>
    <t>Francisco Dumont/MG</t>
  </si>
  <si>
    <t>Francisco Macedo/PI</t>
  </si>
  <si>
    <t>Francisco Morato/SP</t>
  </si>
  <si>
    <t>Francisco sá/MG</t>
  </si>
  <si>
    <t>Francisco Santos/PI</t>
  </si>
  <si>
    <t>Franciscópolis/MG</t>
  </si>
  <si>
    <t>Franco da Rocha/SP</t>
  </si>
  <si>
    <t>Frecheirinha/CE</t>
  </si>
  <si>
    <t>Frederico Westphalen/RS</t>
  </si>
  <si>
    <t>Frei Gaspar/MG</t>
  </si>
  <si>
    <t>Frei Inocêncio/MG</t>
  </si>
  <si>
    <t>Frei Lagonegro/MG</t>
  </si>
  <si>
    <t>Frei Martinho/PB</t>
  </si>
  <si>
    <t>Frei Miguelinho/PE</t>
  </si>
  <si>
    <t>Frei Paulo/SE</t>
  </si>
  <si>
    <t>Frei Rogério/SC</t>
  </si>
  <si>
    <t>Fronteira Dos Vales/MG</t>
  </si>
  <si>
    <t>Fronteira/MG</t>
  </si>
  <si>
    <t>Fronteiras/PI</t>
  </si>
  <si>
    <t>Fruta de Leite/MG</t>
  </si>
  <si>
    <t>Frutal/MG</t>
  </si>
  <si>
    <t>Frutuoso Gomes/RN</t>
  </si>
  <si>
    <t>Fundão/ES</t>
  </si>
  <si>
    <t>Funilândia/MG</t>
  </si>
  <si>
    <t>Gabriel Monteiro/SP</t>
  </si>
  <si>
    <t>Gado Bravo/PB</t>
  </si>
  <si>
    <t>Gália/SP</t>
  </si>
  <si>
    <t>Galiléia/MG</t>
  </si>
  <si>
    <t>Galinhos/RN</t>
  </si>
  <si>
    <t>Galvão/SC</t>
  </si>
  <si>
    <t>Gameleira de Goiás/GO</t>
  </si>
  <si>
    <t>Gameleira/PE</t>
  </si>
  <si>
    <t>Gameleiras/MG</t>
  </si>
  <si>
    <t>Gandu/BA</t>
  </si>
  <si>
    <t>Garanhuns/PE</t>
  </si>
  <si>
    <t>Gararu/SE</t>
  </si>
  <si>
    <t>Garça/SP</t>
  </si>
  <si>
    <t>Garibaldi/RS</t>
  </si>
  <si>
    <t>Garopaba/SC</t>
  </si>
  <si>
    <t>Garrafão do Norte/PA</t>
  </si>
  <si>
    <t>Garruchos/RS</t>
  </si>
  <si>
    <t>Garuva/SC</t>
  </si>
  <si>
    <t>Gaspar/SC</t>
  </si>
  <si>
    <t>Gastão Vidigal/SP</t>
  </si>
  <si>
    <t>Gaúcha do Norte/MT</t>
  </si>
  <si>
    <t>Gaurama/RS</t>
  </si>
  <si>
    <t>Gavião Peixoto/SP</t>
  </si>
  <si>
    <t>Gavião/BA</t>
  </si>
  <si>
    <t>Geminiano/PI</t>
  </si>
  <si>
    <t>General Câmara/RS</t>
  </si>
  <si>
    <t>General Carneiro/MT</t>
  </si>
  <si>
    <t>General Carneiro/PR</t>
  </si>
  <si>
    <t>General Maynard/SE</t>
  </si>
  <si>
    <t>General Salgado/SP</t>
  </si>
  <si>
    <t>General Sampaio/CE</t>
  </si>
  <si>
    <t>Gentil/RS</t>
  </si>
  <si>
    <t>Gentio do Ouro/BA</t>
  </si>
  <si>
    <t>Getulina/SP</t>
  </si>
  <si>
    <t>Getúlio Vargas/RS</t>
  </si>
  <si>
    <t>Gilbués/PI</t>
  </si>
  <si>
    <t>Girau do Ponciano/AL</t>
  </si>
  <si>
    <t>Giruá/RS</t>
  </si>
  <si>
    <t>Glaucilândia/MG</t>
  </si>
  <si>
    <t>Glicério/SP</t>
  </si>
  <si>
    <t>Glória D´oeste/MT</t>
  </si>
  <si>
    <t>Glória de Dourados/MS</t>
  </si>
  <si>
    <t>Glória do Goitá/PE</t>
  </si>
  <si>
    <t>Glória/BA</t>
  </si>
  <si>
    <t>Glorinha/RS</t>
  </si>
  <si>
    <t>Godofredo Viana/MA</t>
  </si>
  <si>
    <t>Godoy Moreira/PR</t>
  </si>
  <si>
    <t>Goiabeira/MG</t>
  </si>
  <si>
    <t>Goianá/MG</t>
  </si>
  <si>
    <t>Goiana/PE</t>
  </si>
  <si>
    <t>Goianápolis/GO</t>
  </si>
  <si>
    <t>Goiandira/GO</t>
  </si>
  <si>
    <t>Goianésia do Pará/PA</t>
  </si>
  <si>
    <t>Goianésia/GO</t>
  </si>
  <si>
    <t>Goiânia/GO</t>
  </si>
  <si>
    <t>Goianinha/RN</t>
  </si>
  <si>
    <t>Goianira/GO</t>
  </si>
  <si>
    <t>Goianorte/TO</t>
  </si>
  <si>
    <t>Goiás/GO</t>
  </si>
  <si>
    <t>Goiatins/TO</t>
  </si>
  <si>
    <t>Goiatuba/GO</t>
  </si>
  <si>
    <t>Goioerê/PR</t>
  </si>
  <si>
    <t>Goioxim/PR</t>
  </si>
  <si>
    <t>Gonçalves Dias/MA</t>
  </si>
  <si>
    <t>Gonçalves/MG</t>
  </si>
  <si>
    <t>Gongogi/BA</t>
  </si>
  <si>
    <t>Gonzaga/MG</t>
  </si>
  <si>
    <t>Gouveia/MG</t>
  </si>
  <si>
    <t>Gouvelândia/GO</t>
  </si>
  <si>
    <t>Governador Archer/MA</t>
  </si>
  <si>
    <t>Governador Celso Ramos/SC</t>
  </si>
  <si>
    <t>Governador Dix-sept Rosado/RN</t>
  </si>
  <si>
    <t>Governador Edison Lobão/MA</t>
  </si>
  <si>
    <t>Governador Eugênio Barros/MA</t>
  </si>
  <si>
    <t>Governador Jorge Teixeira/RO</t>
  </si>
  <si>
    <t>Governador Lindenberg/ES</t>
  </si>
  <si>
    <t>Governador Lomanto Júnior/BA</t>
  </si>
  <si>
    <t>Governador Luiz Rocha/MA</t>
  </si>
  <si>
    <t>Governador Mangabeira/BA</t>
  </si>
  <si>
    <t>Governador Newton Bello/MA</t>
  </si>
  <si>
    <t>Governador Nunes Freire/MA</t>
  </si>
  <si>
    <t>Governador Valadares/MG</t>
  </si>
  <si>
    <t>Graça Aranha/MA</t>
  </si>
  <si>
    <t>Graça/CE</t>
  </si>
  <si>
    <t>Gracho Cardoso/SE</t>
  </si>
  <si>
    <t>Grajaú/MA</t>
  </si>
  <si>
    <t>Gramado Dos Loureiros/RS</t>
  </si>
  <si>
    <t>Gramado Xavier/RS</t>
  </si>
  <si>
    <t>Gramado/RS</t>
  </si>
  <si>
    <t>Grandes Rios/PR</t>
  </si>
  <si>
    <t>Granito/PE</t>
  </si>
  <si>
    <t>Granja/CE</t>
  </si>
  <si>
    <t>Granjeiro/CE</t>
  </si>
  <si>
    <t>Grão Mogol/MG</t>
  </si>
  <si>
    <t>Grão Pará/SC</t>
  </si>
  <si>
    <t>Gravatá/PE</t>
  </si>
  <si>
    <t>Gravataí/RS</t>
  </si>
  <si>
    <t>Gravatal/SC</t>
  </si>
  <si>
    <t>Groaíras/CE</t>
  </si>
  <si>
    <t>Grossos/RN</t>
  </si>
  <si>
    <t>Grupiara/MG</t>
  </si>
  <si>
    <t>Guabiju/RS</t>
  </si>
  <si>
    <t>Guabiruba/SC</t>
  </si>
  <si>
    <t>Guaçuí/ES</t>
  </si>
  <si>
    <t>Guadalupe/PI</t>
  </si>
  <si>
    <t>Guaíba/RS</t>
  </si>
  <si>
    <t>Guaiçara/SP</t>
  </si>
  <si>
    <t>Guaimbê/SP</t>
  </si>
  <si>
    <t>Guaíra/PR</t>
  </si>
  <si>
    <t>Guaíra/SP</t>
  </si>
  <si>
    <t>Guairaçá/PR</t>
  </si>
  <si>
    <t>Guaiúba/CE</t>
  </si>
  <si>
    <t>Guajará/AM</t>
  </si>
  <si>
    <t>Guajará-mirim/RO</t>
  </si>
  <si>
    <t>Guajeru/BA</t>
  </si>
  <si>
    <t>Guamaré/RN</t>
  </si>
  <si>
    <t>Guamiranga/PR</t>
  </si>
  <si>
    <t>Guanambi/BA</t>
  </si>
  <si>
    <t>Guanhães/MG</t>
  </si>
  <si>
    <t>Guapé/MG</t>
  </si>
  <si>
    <t>Guapiaçu/SP</t>
  </si>
  <si>
    <t>Guapiara/SP</t>
  </si>
  <si>
    <t>Guapimirim/RJ</t>
  </si>
  <si>
    <t>Guapirama/PR</t>
  </si>
  <si>
    <t>Guapó/GO</t>
  </si>
  <si>
    <t>Guaporé/RS</t>
  </si>
  <si>
    <t>Guaporema/PR</t>
  </si>
  <si>
    <t>Guará/SP</t>
  </si>
  <si>
    <t>Guarabira/PB</t>
  </si>
  <si>
    <t>Guaraçaí/SP</t>
  </si>
  <si>
    <t>Guaraci/PR</t>
  </si>
  <si>
    <t>Guaraci/SP</t>
  </si>
  <si>
    <t>Guaraciaba do Norte/CE</t>
  </si>
  <si>
    <t>Guaraciaba/MG</t>
  </si>
  <si>
    <t>Guaraciaba/SC</t>
  </si>
  <si>
    <t>Guaraciama/MG</t>
  </si>
  <si>
    <t>Guaraí/TO</t>
  </si>
  <si>
    <t>Guaraíta/GO</t>
  </si>
  <si>
    <t>Guaramiranga/CE</t>
  </si>
  <si>
    <t>Guaramirim/SC</t>
  </si>
  <si>
    <t>Guaranésia/MG</t>
  </si>
  <si>
    <t>Guarani D´oeste/SP</t>
  </si>
  <si>
    <t>Guarani Das Missões/RS</t>
  </si>
  <si>
    <t>Guarani de Goiás/GO</t>
  </si>
  <si>
    <t>Guarani/MG</t>
  </si>
  <si>
    <t>Guaraniaçu/PR</t>
  </si>
  <si>
    <t>Guarantã do Norte/MT</t>
  </si>
  <si>
    <t>Guarantã/SP</t>
  </si>
  <si>
    <t>Guarapari/ES</t>
  </si>
  <si>
    <t>Guarapuava/PR</t>
  </si>
  <si>
    <t>Guaraqueçaba/PR</t>
  </si>
  <si>
    <t>Guarará/MG</t>
  </si>
  <si>
    <t>Guararapes/SP</t>
  </si>
  <si>
    <t>Guararema/SP</t>
  </si>
  <si>
    <t>Guaratinga/BA</t>
  </si>
  <si>
    <t>Guaratinguetá/SP</t>
  </si>
  <si>
    <t>Guaratuba/PR</t>
  </si>
  <si>
    <t>Guarda-mor/MG</t>
  </si>
  <si>
    <t>Guareí/SP</t>
  </si>
  <si>
    <t>Guariba/SP</t>
  </si>
  <si>
    <t>Guaribas/PI</t>
  </si>
  <si>
    <t>Guarinos/GO</t>
  </si>
  <si>
    <t>Guarujá do Sul/SC</t>
  </si>
  <si>
    <t>Guarujá/SP</t>
  </si>
  <si>
    <t>Guarulhos/SP</t>
  </si>
  <si>
    <t>Guatambú/SC</t>
  </si>
  <si>
    <t>Guatapará/SP</t>
  </si>
  <si>
    <t>Guaxupé/MG</t>
  </si>
  <si>
    <t>Guia Lopes da Laguna/MS</t>
  </si>
  <si>
    <t>Guidoval/MG</t>
  </si>
  <si>
    <t>Guimarães/MA</t>
  </si>
  <si>
    <t>Guimarânia/MG</t>
  </si>
  <si>
    <t>Guiratinga/MT</t>
  </si>
  <si>
    <t>Guiricema/MG</t>
  </si>
  <si>
    <t>Gurinhatã/MG</t>
  </si>
  <si>
    <t>Gurinhém/PB</t>
  </si>
  <si>
    <t>Gurjão/PB</t>
  </si>
  <si>
    <t>Gurupá/PA</t>
  </si>
  <si>
    <t>Gurupi/TO</t>
  </si>
  <si>
    <t>Guzolândia/SP</t>
  </si>
  <si>
    <t>Harmonia/RS</t>
  </si>
  <si>
    <t>Heitoraí/GO</t>
  </si>
  <si>
    <t>Heliodora/MG</t>
  </si>
  <si>
    <t>Heliópolis/BA</t>
  </si>
  <si>
    <t>Herculândia/SP</t>
  </si>
  <si>
    <t>Herval D´oeste/SC</t>
  </si>
  <si>
    <t>Herval/RS</t>
  </si>
  <si>
    <t>Herveiras/RS</t>
  </si>
  <si>
    <t>Hidrolândia/CE</t>
  </si>
  <si>
    <t>Hidrolândia/GO</t>
  </si>
  <si>
    <t>Hidrolina/GO</t>
  </si>
  <si>
    <t>Holambra/SP</t>
  </si>
  <si>
    <t>Honório Serpa/PR</t>
  </si>
  <si>
    <t>Horizonte/CE</t>
  </si>
  <si>
    <t>Horizontina/RS</t>
  </si>
  <si>
    <t>Hortolândia/SP</t>
  </si>
  <si>
    <t>Hugo Napoleão/PI</t>
  </si>
  <si>
    <t>Hulha Negra/RS</t>
  </si>
  <si>
    <t>Humaitá/AM</t>
  </si>
  <si>
    <t>Humaitá/RS</t>
  </si>
  <si>
    <t>Humberto de Campos/MA</t>
  </si>
  <si>
    <t>Iacanga/SP</t>
  </si>
  <si>
    <t>Iaciara/GO</t>
  </si>
  <si>
    <t>Iacri/SP</t>
  </si>
  <si>
    <t>Iaçu/BA</t>
  </si>
  <si>
    <t>Iapu/MG</t>
  </si>
  <si>
    <t>Iaras/SP</t>
  </si>
  <si>
    <t>Iati/PE</t>
  </si>
  <si>
    <t>Ibaiti/PR</t>
  </si>
  <si>
    <t>Ibarama/RS</t>
  </si>
  <si>
    <t>Ibaretama/CE</t>
  </si>
  <si>
    <t>Ibaté/SP</t>
  </si>
  <si>
    <t>Ibateguara/AL</t>
  </si>
  <si>
    <t>Ibatiba/ES</t>
  </si>
  <si>
    <t>Ibema/PR</t>
  </si>
  <si>
    <t>Ibertioga/MG</t>
  </si>
  <si>
    <t>Ibiá/MG</t>
  </si>
  <si>
    <t>Ibiaçá/RS</t>
  </si>
  <si>
    <t>Ibiaí/MG</t>
  </si>
  <si>
    <t>Ibiam/SC</t>
  </si>
  <si>
    <t>Ibiapina/CE</t>
  </si>
  <si>
    <t>Ibiara/PB</t>
  </si>
  <si>
    <t>Ibiassucê/BA</t>
  </si>
  <si>
    <t>Ibicaraí/BA</t>
  </si>
  <si>
    <t>Ibicaré/SC</t>
  </si>
  <si>
    <t>Ibicoara/BA</t>
  </si>
  <si>
    <t>Ibicuí/BA</t>
  </si>
  <si>
    <t>Ibicuitinga/CE</t>
  </si>
  <si>
    <t>Ibimirim/PE</t>
  </si>
  <si>
    <t>Ibipeba/BA</t>
  </si>
  <si>
    <t>Ibipitanga/BA</t>
  </si>
  <si>
    <t>Ibiporã/PR</t>
  </si>
  <si>
    <t>Ibiquera/BA</t>
  </si>
  <si>
    <t>Ibirá/SP</t>
  </si>
  <si>
    <t>Ibiracatu/MG</t>
  </si>
  <si>
    <t>Ibiraci/MG</t>
  </si>
  <si>
    <t>Ibiraçu/ES</t>
  </si>
  <si>
    <t>Ibiraiaras/RS</t>
  </si>
  <si>
    <t>Ibirajuba/PE</t>
  </si>
  <si>
    <t>Ibirama/SC</t>
  </si>
  <si>
    <t>Ibirapitanga/BA</t>
  </si>
  <si>
    <t>Ibirapuã/BA</t>
  </si>
  <si>
    <t>Ibirapuitã/RS</t>
  </si>
  <si>
    <t>Ibirarema/SP</t>
  </si>
  <si>
    <t>Ibirataia/BA</t>
  </si>
  <si>
    <t>Ibirité/MG</t>
  </si>
  <si>
    <t>Ibirubá/RS</t>
  </si>
  <si>
    <t>Ibitiara/BA</t>
  </si>
  <si>
    <t>Ibitinga/SP</t>
  </si>
  <si>
    <t>Ibitirama/ES</t>
  </si>
  <si>
    <t>Ibititá/BA</t>
  </si>
  <si>
    <t>Ibitiúra de Minas/MG</t>
  </si>
  <si>
    <t>Ibituruna/MG</t>
  </si>
  <si>
    <t>Ibiúna/SP</t>
  </si>
  <si>
    <t>Ibotirama/BA</t>
  </si>
  <si>
    <t>Icapuí/CE</t>
  </si>
  <si>
    <t>Içara/SC</t>
  </si>
  <si>
    <t>Icaraí de Minas/MG</t>
  </si>
  <si>
    <t>Icaraíma/PR</t>
  </si>
  <si>
    <t>Icatu/MA</t>
  </si>
  <si>
    <t>Icém/SP</t>
  </si>
  <si>
    <t>Ichu/BA</t>
  </si>
  <si>
    <t>Icó/CE</t>
  </si>
  <si>
    <t>Iconha/ES</t>
  </si>
  <si>
    <t>Ielmo Marinho/RN</t>
  </si>
  <si>
    <t>Iepê/SP</t>
  </si>
  <si>
    <t>Igaci/AL</t>
  </si>
  <si>
    <t>Igaporã/BA</t>
  </si>
  <si>
    <t>Igaraçu do Tietê/SP</t>
  </si>
  <si>
    <t>Igaracy/PB</t>
  </si>
  <si>
    <t>Igarapava/SP</t>
  </si>
  <si>
    <t>Igarapé do Meio/MA</t>
  </si>
  <si>
    <t>Igarapé Grande/MA</t>
  </si>
  <si>
    <t>Igarapé/MG</t>
  </si>
  <si>
    <t>Igarapé-açu/PA</t>
  </si>
  <si>
    <t>Igarapé-miri/PA</t>
  </si>
  <si>
    <t>Igarassu/PE</t>
  </si>
  <si>
    <t>Igaratá/SP</t>
  </si>
  <si>
    <t>Igaratinga/MG</t>
  </si>
  <si>
    <t>Igrapiúna/BA</t>
  </si>
  <si>
    <t>Igreja Nova/AL</t>
  </si>
  <si>
    <t>Igrejinha/RS</t>
  </si>
  <si>
    <t>Iguaba Grande/RJ</t>
  </si>
  <si>
    <t>Iguaí/BA</t>
  </si>
  <si>
    <t>Iguape/SP</t>
  </si>
  <si>
    <t>Iguaraci/PE</t>
  </si>
  <si>
    <t>Iguaraçu/PR</t>
  </si>
  <si>
    <t>Iguatama/MG</t>
  </si>
  <si>
    <t>Iguatemi/MS</t>
  </si>
  <si>
    <t>Iguatu/CE</t>
  </si>
  <si>
    <t>Iguatu/PR</t>
  </si>
  <si>
    <t>Ijaci/MG</t>
  </si>
  <si>
    <t>Ijuí/RS</t>
  </si>
  <si>
    <t>Ilha Comprida/SP</t>
  </si>
  <si>
    <t>Ilha Das Flores/SE</t>
  </si>
  <si>
    <t>Ilha de Itamaracá/PE</t>
  </si>
  <si>
    <t>Ilha Grande/PI</t>
  </si>
  <si>
    <t>Ilha Solteira/SP</t>
  </si>
  <si>
    <t>Ilhabela/SP</t>
  </si>
  <si>
    <t>Ilhéus/BA</t>
  </si>
  <si>
    <t>Ilhota/SC</t>
  </si>
  <si>
    <t>Ilicínea/MG</t>
  </si>
  <si>
    <t>Ilópolis/RS</t>
  </si>
  <si>
    <t>Imaculada/PB</t>
  </si>
  <si>
    <t>Imaruí/SC</t>
  </si>
  <si>
    <t>Imbaú/PR</t>
  </si>
  <si>
    <t>Imbé de Minas/MG</t>
  </si>
  <si>
    <t>Imbé/RS</t>
  </si>
  <si>
    <t>Imbituba/SC</t>
  </si>
  <si>
    <t>Imbituva/PR</t>
  </si>
  <si>
    <t>Imbuia/SC</t>
  </si>
  <si>
    <t>Imigrante/RS</t>
  </si>
  <si>
    <t>Imperatriz/MA</t>
  </si>
  <si>
    <t>Inácio Martins/PR</t>
  </si>
  <si>
    <t>Inaciolândia/GO</t>
  </si>
  <si>
    <t>Inajá/PE</t>
  </si>
  <si>
    <t>Inajá/PR</t>
  </si>
  <si>
    <t>Inconfidentes/MG</t>
  </si>
  <si>
    <t>Indaiabira/MG</t>
  </si>
  <si>
    <t>Indaial/SC</t>
  </si>
  <si>
    <t>Indaiatuba/SP</t>
  </si>
  <si>
    <t>Independência/CE</t>
  </si>
  <si>
    <t>Independência/RS</t>
  </si>
  <si>
    <t>Indiana/SP</t>
  </si>
  <si>
    <t>Indianópolis/MG</t>
  </si>
  <si>
    <t>Indianópolis/PR</t>
  </si>
  <si>
    <t>Indiaporã/SP</t>
  </si>
  <si>
    <t>Indiara/GO</t>
  </si>
  <si>
    <t>Indiaroba/SE</t>
  </si>
  <si>
    <t>Indiavaí/MT</t>
  </si>
  <si>
    <t>Ingá/PB</t>
  </si>
  <si>
    <t>Ingaí/MG</t>
  </si>
  <si>
    <t>Ingazeira/PE</t>
  </si>
  <si>
    <t>Inhacorá/RS</t>
  </si>
  <si>
    <t>Inhambupe/BA</t>
  </si>
  <si>
    <t>Inhangapi/PA</t>
  </si>
  <si>
    <t>Inhapi/AL</t>
  </si>
  <si>
    <t>Inhapim/MG</t>
  </si>
  <si>
    <t>Inhaúma/MG</t>
  </si>
  <si>
    <t>Inhuma/PI</t>
  </si>
  <si>
    <t>Inhumas/GO</t>
  </si>
  <si>
    <t>Inimutaba/MG</t>
  </si>
  <si>
    <t>Inocência/MS</t>
  </si>
  <si>
    <t>Inúbia Paulista/SP</t>
  </si>
  <si>
    <t>Iomerê/SC</t>
  </si>
  <si>
    <t>Ipaba/MG</t>
  </si>
  <si>
    <t>Ipameri/GO</t>
  </si>
  <si>
    <t>Ipanema/MG</t>
  </si>
  <si>
    <t>Ipanguaçu/RN</t>
  </si>
  <si>
    <t>Ipaporanga/CE</t>
  </si>
  <si>
    <t>Ipatinga/MG</t>
  </si>
  <si>
    <t>Ipaumirim/CE</t>
  </si>
  <si>
    <t>Ipaussu/SP</t>
  </si>
  <si>
    <t>Ipê/RS</t>
  </si>
  <si>
    <t>Ipecaetá/BA</t>
  </si>
  <si>
    <t>Iperó/SP</t>
  </si>
  <si>
    <t>Ipeúna/SP</t>
  </si>
  <si>
    <t>Ipiaçu/MG</t>
  </si>
  <si>
    <t>Ipiaú/BA</t>
  </si>
  <si>
    <t>Ipiguá/SP</t>
  </si>
  <si>
    <t>Ipirá/BA</t>
  </si>
  <si>
    <t>Ipira/SC</t>
  </si>
  <si>
    <t>Ipiranga de Goiás/GO</t>
  </si>
  <si>
    <t>Ipiranga do Norte/MT</t>
  </si>
  <si>
    <t>Ipiranga do Piauí/PI</t>
  </si>
  <si>
    <t>Ipiranga do Sul/RS</t>
  </si>
  <si>
    <t>Ipiranga/PR</t>
  </si>
  <si>
    <t>Ipixuna do Pará/PA</t>
  </si>
  <si>
    <t>Ipixuna/AM</t>
  </si>
  <si>
    <t>Ipojuca/PE</t>
  </si>
  <si>
    <t>Iporã do Oeste/SC</t>
  </si>
  <si>
    <t>Iporá/GO</t>
  </si>
  <si>
    <t>Iporã/PR</t>
  </si>
  <si>
    <t>Iporanga/SP</t>
  </si>
  <si>
    <t>Ipu/CE</t>
  </si>
  <si>
    <t>Ipuã/SP</t>
  </si>
  <si>
    <t>Ipuaçu/SC</t>
  </si>
  <si>
    <t>Ipubi/PE</t>
  </si>
  <si>
    <t>Ipueira/RN</t>
  </si>
  <si>
    <t>Ipueiras/CE</t>
  </si>
  <si>
    <t>Ipueiras/TO</t>
  </si>
  <si>
    <t>Ipuiúna/MG</t>
  </si>
  <si>
    <t>Ipumirim/SC</t>
  </si>
  <si>
    <t>Ipupiara/BA</t>
  </si>
  <si>
    <t>Iracema do Oeste/PR</t>
  </si>
  <si>
    <t>Iracema/CE</t>
  </si>
  <si>
    <t>Iracema/RR</t>
  </si>
  <si>
    <t>Iracemápolis/SP</t>
  </si>
  <si>
    <t>Iraceminha/SC</t>
  </si>
  <si>
    <t>Iraí de Minas/MG</t>
  </si>
  <si>
    <t>Iraí/RS</t>
  </si>
  <si>
    <t>Irajuba/BA</t>
  </si>
  <si>
    <t>Iramaia/BA</t>
  </si>
  <si>
    <t>Iranduba/AM</t>
  </si>
  <si>
    <t>Irani/SC</t>
  </si>
  <si>
    <t>Irapuã/SP</t>
  </si>
  <si>
    <t>Irapuru/SP</t>
  </si>
  <si>
    <t>Iraquara/BA</t>
  </si>
  <si>
    <t>Irará/BA</t>
  </si>
  <si>
    <t>Irati/PR</t>
  </si>
  <si>
    <t>Irati/SC</t>
  </si>
  <si>
    <t>Irauçuba/CE</t>
  </si>
  <si>
    <t>Irecê/BA</t>
  </si>
  <si>
    <t>Iretama/PR</t>
  </si>
  <si>
    <t>Irineópolis/SC</t>
  </si>
  <si>
    <t>Irituia/PA</t>
  </si>
  <si>
    <t>Irupi/ES</t>
  </si>
  <si>
    <t>Isaías Coelho/PI</t>
  </si>
  <si>
    <t>Israelândia/GO</t>
  </si>
  <si>
    <t>Itá/SC</t>
  </si>
  <si>
    <t>Itaara/RS</t>
  </si>
  <si>
    <t>Itabaiana/PB</t>
  </si>
  <si>
    <t>Itabaiana/SE</t>
  </si>
  <si>
    <t>Itabaianinha/SE</t>
  </si>
  <si>
    <t>Itabela/BA</t>
  </si>
  <si>
    <t>Itaberá/SP</t>
  </si>
  <si>
    <t>Itaberaba/BA</t>
  </si>
  <si>
    <t>Itaberaí/GO</t>
  </si>
  <si>
    <t>Itabi/SE</t>
  </si>
  <si>
    <t>Itabira/MG</t>
  </si>
  <si>
    <t>Itabirinha/MG</t>
  </si>
  <si>
    <t>Itabirito/MG</t>
  </si>
  <si>
    <t>Itaboraí/RJ</t>
  </si>
  <si>
    <t>Itabuna/BA</t>
  </si>
  <si>
    <t>Itacajá/TO</t>
  </si>
  <si>
    <t>Itacambira/MG</t>
  </si>
  <si>
    <t>Itacarambi/MG</t>
  </si>
  <si>
    <t>Itacaré/BA</t>
  </si>
  <si>
    <t>Itacoatiara/AM</t>
  </si>
  <si>
    <t>Itacuruba/PE</t>
  </si>
  <si>
    <t>Itacurubi/RS</t>
  </si>
  <si>
    <t>Itaeté/BA</t>
  </si>
  <si>
    <t>Itagi/BA</t>
  </si>
  <si>
    <t>Itagibá/BA</t>
  </si>
  <si>
    <t>Itagimirim/BA</t>
  </si>
  <si>
    <t>Itaguaçu da Bahia/BA</t>
  </si>
  <si>
    <t>Itaguaçu/ES</t>
  </si>
  <si>
    <t>Itaguaí/RJ</t>
  </si>
  <si>
    <t>Itaguajé/PR</t>
  </si>
  <si>
    <t>Itaguara/MG</t>
  </si>
  <si>
    <t>Itaguari/GO</t>
  </si>
  <si>
    <t>Itaguaru/GO</t>
  </si>
  <si>
    <t>Itaguatins/TO</t>
  </si>
  <si>
    <t>Itaí/SP</t>
  </si>
  <si>
    <t>Itaíba/PE</t>
  </si>
  <si>
    <t>Itaiçaba/CE</t>
  </si>
  <si>
    <t>Itainópolis/PI</t>
  </si>
  <si>
    <t>Itaiópolis/SC</t>
  </si>
  <si>
    <t>Itaipava do Grajaú/MA</t>
  </si>
  <si>
    <t>Itaipé/MG</t>
  </si>
  <si>
    <t>Itaipulândia/PR</t>
  </si>
  <si>
    <t>Itaitinga/CE</t>
  </si>
  <si>
    <t>Itaituba/PA</t>
  </si>
  <si>
    <t>Itajá/GO</t>
  </si>
  <si>
    <t>Itajá/RN</t>
  </si>
  <si>
    <t>Itajaí/SC</t>
  </si>
  <si>
    <t>Itajobi/SP</t>
  </si>
  <si>
    <t>Itaju do Colônia/BA</t>
  </si>
  <si>
    <t>Itaju/SP</t>
  </si>
  <si>
    <t>Itajubá/MG</t>
  </si>
  <si>
    <t>Itajuípe/BA</t>
  </si>
  <si>
    <t>Italva/RJ</t>
  </si>
  <si>
    <t>Itamaraju/BA</t>
  </si>
  <si>
    <t>Itamarandiba/MG</t>
  </si>
  <si>
    <t>Itamarati de Minas/MG</t>
  </si>
  <si>
    <t>Itamarati/AM</t>
  </si>
  <si>
    <t>Itamari/BA</t>
  </si>
  <si>
    <t>Itambacuri/MG</t>
  </si>
  <si>
    <t>Itambaracá/PR</t>
  </si>
  <si>
    <t>Itambé do Mato Dentro/MG</t>
  </si>
  <si>
    <t>Itambé/BA</t>
  </si>
  <si>
    <t>Itambé/PE</t>
  </si>
  <si>
    <t>Itambé/PR</t>
  </si>
  <si>
    <t>Itamogi/MG</t>
  </si>
  <si>
    <t>Itamonte/MG</t>
  </si>
  <si>
    <t>Itanagra/BA</t>
  </si>
  <si>
    <t>Itanhaém/SP</t>
  </si>
  <si>
    <t>Itanhandu/MG</t>
  </si>
  <si>
    <t>Itanhangá/MT</t>
  </si>
  <si>
    <t>Itanhém/BA</t>
  </si>
  <si>
    <t>Itanhomi/MG</t>
  </si>
  <si>
    <t>Itaobim/MG</t>
  </si>
  <si>
    <t>Itaóca/SP</t>
  </si>
  <si>
    <t>Itaocara/RJ</t>
  </si>
  <si>
    <t>Itapaci/GO</t>
  </si>
  <si>
    <t>Itapagé/CE</t>
  </si>
  <si>
    <t>Itapagipe/MG</t>
  </si>
  <si>
    <t>Itaparica/BA</t>
  </si>
  <si>
    <t>Itapé/BA</t>
  </si>
  <si>
    <t>Itapebi/BA</t>
  </si>
  <si>
    <t>Itapecerica da Serra/SP</t>
  </si>
  <si>
    <t>Itapecerica/MG</t>
  </si>
  <si>
    <t>Itapecuru Mirim/MA</t>
  </si>
  <si>
    <t>Itapejara D´oeste/PR</t>
  </si>
  <si>
    <t>Itapema/SC</t>
  </si>
  <si>
    <t>Itapemirim/ES</t>
  </si>
  <si>
    <t>Itaperuçu/PR</t>
  </si>
  <si>
    <t>Itaperuna/RJ</t>
  </si>
  <si>
    <t>Itapetim/PE</t>
  </si>
  <si>
    <t>Itapetinga/BA</t>
  </si>
  <si>
    <t>Itapetininga/SP</t>
  </si>
  <si>
    <t>Itapeva/MG</t>
  </si>
  <si>
    <t>Itapeva/SP</t>
  </si>
  <si>
    <t>Itapevi/SP</t>
  </si>
  <si>
    <t>Itapicuru/BA</t>
  </si>
  <si>
    <t>Itapipoca/CE</t>
  </si>
  <si>
    <t>Itapira/SP</t>
  </si>
  <si>
    <t>Itapiranga/AM</t>
  </si>
  <si>
    <t>Itapiranga/SC</t>
  </si>
  <si>
    <t>Itapirapuã Paulista/SP</t>
  </si>
  <si>
    <t>Itapirapuã/GO</t>
  </si>
  <si>
    <t>Itapiratins/TO</t>
  </si>
  <si>
    <t>Itapissuma/PE</t>
  </si>
  <si>
    <t>Itapitanga/BA</t>
  </si>
  <si>
    <t>Itapiúna/CE</t>
  </si>
  <si>
    <t>Itapoá/SC</t>
  </si>
  <si>
    <t>Itápolis/SP</t>
  </si>
  <si>
    <t>Itaporã do Tocantins/TO</t>
  </si>
  <si>
    <t>Itaporã/MS</t>
  </si>
  <si>
    <t>Itaporanga D´ajuda/SE</t>
  </si>
  <si>
    <t>Itaporanga/PB</t>
  </si>
  <si>
    <t>Itaporanga/SP</t>
  </si>
  <si>
    <t>Itapororoca/PB</t>
  </si>
  <si>
    <t>Itapuã do Oeste/RO</t>
  </si>
  <si>
    <t>Itapuca/RS</t>
  </si>
  <si>
    <t>Itapuí/SP</t>
  </si>
  <si>
    <t>Itapura/SP</t>
  </si>
  <si>
    <t>Itapuranga/GO</t>
  </si>
  <si>
    <t>Itaquaquecetuba/SP</t>
  </si>
  <si>
    <t>Itaquara/BA</t>
  </si>
  <si>
    <t>Itaqui/RS</t>
  </si>
  <si>
    <t>Itaquiraí/MS</t>
  </si>
  <si>
    <t>Itaquitinga/PE</t>
  </si>
  <si>
    <t>Itarana/ES</t>
  </si>
  <si>
    <t>Itarantim/BA</t>
  </si>
  <si>
    <t>Itararé/SP</t>
  </si>
  <si>
    <t>Itarema/CE</t>
  </si>
  <si>
    <t>Itariri/SP</t>
  </si>
  <si>
    <t>Itarumã/GO</t>
  </si>
  <si>
    <t>Itati/RS</t>
  </si>
  <si>
    <t>Itatiaia/RJ</t>
  </si>
  <si>
    <t>Itatiaiuçu/MG</t>
  </si>
  <si>
    <t>Itatiba do Sul/RS</t>
  </si>
  <si>
    <t>Itatiba/SP</t>
  </si>
  <si>
    <t>Itatim/BA</t>
  </si>
  <si>
    <t>Itatinga/SP</t>
  </si>
  <si>
    <t>Itatira/CE</t>
  </si>
  <si>
    <t>Itatuba/PB</t>
  </si>
  <si>
    <t>Itaú de Minas/MG</t>
  </si>
  <si>
    <t>Itaú/RN</t>
  </si>
  <si>
    <t>Itaúba/MT</t>
  </si>
  <si>
    <t>Itaubal/AP</t>
  </si>
  <si>
    <t>Itauçu/GO</t>
  </si>
  <si>
    <t>Itaueira/PI</t>
  </si>
  <si>
    <t>Itaúna do Sul/PR</t>
  </si>
  <si>
    <t>Itaúna/MG</t>
  </si>
  <si>
    <t>Itaverava/MG</t>
  </si>
  <si>
    <t>Itinga do Maranhão/MA</t>
  </si>
  <si>
    <t>Itinga/MG</t>
  </si>
  <si>
    <t>Itiquira/MT</t>
  </si>
  <si>
    <t>Itirapina/SP</t>
  </si>
  <si>
    <t>Itirapuã/SP</t>
  </si>
  <si>
    <t>Itiruçu/BA</t>
  </si>
  <si>
    <t>Itiúba/BA</t>
  </si>
  <si>
    <t>Itobi/SP</t>
  </si>
  <si>
    <t>Itororó/BA</t>
  </si>
  <si>
    <t>Itu/SP</t>
  </si>
  <si>
    <t>Ituaçu/BA</t>
  </si>
  <si>
    <t>Ituberá/BA</t>
  </si>
  <si>
    <t>Itueta/MG</t>
  </si>
  <si>
    <t>Ituiutaba/MG</t>
  </si>
  <si>
    <t>Itumbiara/GO</t>
  </si>
  <si>
    <t>Itumirim/MG</t>
  </si>
  <si>
    <t>Itupeva/SP</t>
  </si>
  <si>
    <t>Itupiranga/PA</t>
  </si>
  <si>
    <t>Ituporanga/SC</t>
  </si>
  <si>
    <t>Iturama/MG</t>
  </si>
  <si>
    <t>Itutinga/MG</t>
  </si>
  <si>
    <t>Ituverava/SP</t>
  </si>
  <si>
    <t>Iuiú/BA</t>
  </si>
  <si>
    <t>Iúna/ES</t>
  </si>
  <si>
    <t>Ivaí/PR</t>
  </si>
  <si>
    <t>Ivaiporã/PR</t>
  </si>
  <si>
    <t>Ivaté/PR</t>
  </si>
  <si>
    <t>Ivatuba/PR</t>
  </si>
  <si>
    <t>Ivinhema/MS</t>
  </si>
  <si>
    <t>Ivolândia/GO</t>
  </si>
  <si>
    <t>Ivorá/RS</t>
  </si>
  <si>
    <t>Ivoti/RS</t>
  </si>
  <si>
    <t>Jaboatão Dos Guararapes/PE</t>
  </si>
  <si>
    <t>Jaborá/SC</t>
  </si>
  <si>
    <t>Jaborandi/BA</t>
  </si>
  <si>
    <t>Jaborandi/SP</t>
  </si>
  <si>
    <t>Jaboti/PR</t>
  </si>
  <si>
    <t>Jaboticaba/RS</t>
  </si>
  <si>
    <t>Jaboticabal/SP</t>
  </si>
  <si>
    <t>Jaboticatubas/MG</t>
  </si>
  <si>
    <t>Jaçanã/RN</t>
  </si>
  <si>
    <t>Jacaraci/BA</t>
  </si>
  <si>
    <t>Jacaraú/PB</t>
  </si>
  <si>
    <t>Jacaré Dos Homens/AL</t>
  </si>
  <si>
    <t>Jacareacanga/PA</t>
  </si>
  <si>
    <t>Jacareí/SP</t>
  </si>
  <si>
    <t>Jacarezinho/PR</t>
  </si>
  <si>
    <t>Jaci/SP</t>
  </si>
  <si>
    <t>Jaciara/MT</t>
  </si>
  <si>
    <t>Jacinto Machado/SC</t>
  </si>
  <si>
    <t>Jacinto/MG</t>
  </si>
  <si>
    <t>Jacobina do Piauí/PI</t>
  </si>
  <si>
    <t>Jacobina/BA</t>
  </si>
  <si>
    <t>Jacuí/MG</t>
  </si>
  <si>
    <t>Jacuípe/AL</t>
  </si>
  <si>
    <t>Jacuizinho/RS</t>
  </si>
  <si>
    <t>Jacundá/PA</t>
  </si>
  <si>
    <t>Jacupiranga/SP</t>
  </si>
  <si>
    <t>Jacutinga/MG</t>
  </si>
  <si>
    <t>Jacutinga/RS</t>
  </si>
  <si>
    <t>Jaguapitã/PR</t>
  </si>
  <si>
    <t>Jaguaquara/BA</t>
  </si>
  <si>
    <t>Jaguaraçu/MG</t>
  </si>
  <si>
    <t>Jaguarão/RS</t>
  </si>
  <si>
    <t>Jaguarari/BA</t>
  </si>
  <si>
    <t>Jaguaré/ES</t>
  </si>
  <si>
    <t>Jaguaretama/CE</t>
  </si>
  <si>
    <t>Jaguari/RS</t>
  </si>
  <si>
    <t>Jaguariaíva/PR</t>
  </si>
  <si>
    <t>Jaguaribara/CE</t>
  </si>
  <si>
    <t>Jaguaribe/CE</t>
  </si>
  <si>
    <t>Jaguaripe/BA</t>
  </si>
  <si>
    <t>Jaguariúna/SP</t>
  </si>
  <si>
    <t>Jaguaruana/CE</t>
  </si>
  <si>
    <t>Jaguaruna/SC</t>
  </si>
  <si>
    <t>Jaíba/MG</t>
  </si>
  <si>
    <t>Jaicós/PI</t>
  </si>
  <si>
    <t>Jales/SP</t>
  </si>
  <si>
    <t>Jambeiro/SP</t>
  </si>
  <si>
    <t>Jampruca/MG</t>
  </si>
  <si>
    <t>Janaúba/MG</t>
  </si>
  <si>
    <t>Jandaia do Sul/PR</t>
  </si>
  <si>
    <t>Jandaia/GO</t>
  </si>
  <si>
    <t>Jandaíra/BA</t>
  </si>
  <si>
    <t>Jandaíra/RN</t>
  </si>
  <si>
    <t>Jandira/SP</t>
  </si>
  <si>
    <t>Janduís/RN</t>
  </si>
  <si>
    <t>Jangada/MT</t>
  </si>
  <si>
    <t>Janiópolis/PR</t>
  </si>
  <si>
    <t>Januária/MG</t>
  </si>
  <si>
    <t>Januário Cicco/RN</t>
  </si>
  <si>
    <t>Japaraíba/MG</t>
  </si>
  <si>
    <t>Japaratinga/AL</t>
  </si>
  <si>
    <t>Japaratuba/SE</t>
  </si>
  <si>
    <t>Japeri/RJ</t>
  </si>
  <si>
    <t>Japi/RN</t>
  </si>
  <si>
    <t>Japira/PR</t>
  </si>
  <si>
    <t>Japoatã/SE</t>
  </si>
  <si>
    <t>Japonvar/MG</t>
  </si>
  <si>
    <t>Japorã/MS</t>
  </si>
  <si>
    <t>Japurá/AM</t>
  </si>
  <si>
    <t>Japurá/PR</t>
  </si>
  <si>
    <t>Jaqueira/PE</t>
  </si>
  <si>
    <t>Jaquirana/RS</t>
  </si>
  <si>
    <t>Jaraguá do Sul/SC</t>
  </si>
  <si>
    <t>Jaraguá/GO</t>
  </si>
  <si>
    <t>Jaraguari/MS</t>
  </si>
  <si>
    <t>Jaramataia/AL</t>
  </si>
  <si>
    <t>Jardim Alegre/PR</t>
  </si>
  <si>
    <t>Jardim de Angicos/RN</t>
  </si>
  <si>
    <t>Jardim de Piranhas/RN</t>
  </si>
  <si>
    <t>Jardim do Mulato/PI</t>
  </si>
  <si>
    <t>Jardim do Seridó/RN</t>
  </si>
  <si>
    <t>Jardim Olinda/PR</t>
  </si>
  <si>
    <t>Jardim/CE</t>
  </si>
  <si>
    <t>Jardim/MS</t>
  </si>
  <si>
    <t>Jardinópolis/SC</t>
  </si>
  <si>
    <t>Jardinópolis/SP</t>
  </si>
  <si>
    <t>Jari/RS</t>
  </si>
  <si>
    <t>Jarinu/SP</t>
  </si>
  <si>
    <t>Jaru/RO</t>
  </si>
  <si>
    <t>Jataí/GO</t>
  </si>
  <si>
    <t>Jataizinho/PR</t>
  </si>
  <si>
    <t>Jataúba/PE</t>
  </si>
  <si>
    <t>Jateí/MS</t>
  </si>
  <si>
    <t>Jati/CE</t>
  </si>
  <si>
    <t>Jatobá do Piauí/PI</t>
  </si>
  <si>
    <t>Jatobá/MA</t>
  </si>
  <si>
    <t>Jatobá/PE</t>
  </si>
  <si>
    <t>Jaú do Tocantins/TO</t>
  </si>
  <si>
    <t>Jaú/SP</t>
  </si>
  <si>
    <t>Jaupaci/GO</t>
  </si>
  <si>
    <t>Jauru/MT</t>
  </si>
  <si>
    <t>Jeceaba/MG</t>
  </si>
  <si>
    <t>Jenipapo de Minas/MG</t>
  </si>
  <si>
    <t>Jenipapo Dos Vieiras/MA</t>
  </si>
  <si>
    <t>Jequeri/MG</t>
  </si>
  <si>
    <t>Jequiá da Praia/AL</t>
  </si>
  <si>
    <t>Jequié/BA</t>
  </si>
  <si>
    <t>Jequitaí/MG</t>
  </si>
  <si>
    <t>Jequitibá/MG</t>
  </si>
  <si>
    <t>Jequitinhonha/MG</t>
  </si>
  <si>
    <t>Jeremoabo/BA</t>
  </si>
  <si>
    <t>Jericó/PB</t>
  </si>
  <si>
    <t>Jeriquara/SP</t>
  </si>
  <si>
    <t>Jerônimo Monteiro/ES</t>
  </si>
  <si>
    <t>Jerumenha/PI</t>
  </si>
  <si>
    <t>Jesuânia/MG</t>
  </si>
  <si>
    <t>Jesuítas/PR</t>
  </si>
  <si>
    <t>Jesúpolis/GO</t>
  </si>
  <si>
    <t>Jijoca de Jericoacoara/CE</t>
  </si>
  <si>
    <t>Ji-paraná/RO</t>
  </si>
  <si>
    <t>Jiquiriçá/BA</t>
  </si>
  <si>
    <t>Jitaúna/BA</t>
  </si>
  <si>
    <t>Joaçaba/SC</t>
  </si>
  <si>
    <t>Joaíma/MG</t>
  </si>
  <si>
    <t>Joanésia/MG</t>
  </si>
  <si>
    <t>Joanópolis/SP</t>
  </si>
  <si>
    <t>João Alfredo/PE</t>
  </si>
  <si>
    <t>João Câmara/RN</t>
  </si>
  <si>
    <t>João Costa/PI</t>
  </si>
  <si>
    <t>João Dias/RN</t>
  </si>
  <si>
    <t>João Dourado/BA</t>
  </si>
  <si>
    <t>João Lisboa/MA</t>
  </si>
  <si>
    <t>João Monlevade/MG</t>
  </si>
  <si>
    <t>João Neiva/ES</t>
  </si>
  <si>
    <t>João Pessoa/PB</t>
  </si>
  <si>
    <t>João Pinheiro/MG</t>
  </si>
  <si>
    <t>João Ramalho/SP</t>
  </si>
  <si>
    <t>Joaquim Felício/MG</t>
  </si>
  <si>
    <t>Joaquim Gomes/AL</t>
  </si>
  <si>
    <t>Joaquim Nabuco/PE</t>
  </si>
  <si>
    <t>Joaquim Pires/PI</t>
  </si>
  <si>
    <t>Joaquim Távora/PR</t>
  </si>
  <si>
    <t>Joca Marques/PI</t>
  </si>
  <si>
    <t>Jóia/RS</t>
  </si>
  <si>
    <t>Joinville/SC</t>
  </si>
  <si>
    <t>Jordânia/MG</t>
  </si>
  <si>
    <t>Jordão/AC</t>
  </si>
  <si>
    <t>José Boiteux/SC</t>
  </si>
  <si>
    <t>José Bonifácio/SP</t>
  </si>
  <si>
    <t>José da Penha/RN</t>
  </si>
  <si>
    <t>José de Freitas/PI</t>
  </si>
  <si>
    <t>José Gonçalves de Minas/MG</t>
  </si>
  <si>
    <t>José Raydan/MG</t>
  </si>
  <si>
    <t>Joselândia/MA</t>
  </si>
  <si>
    <t>Josenópolis/MG</t>
  </si>
  <si>
    <t>Joviânia/GO</t>
  </si>
  <si>
    <t>Juara/MT</t>
  </si>
  <si>
    <t>Juarez Távora/PB</t>
  </si>
  <si>
    <t>Juarina/TO</t>
  </si>
  <si>
    <t>Juatuba/MG</t>
  </si>
  <si>
    <t>Juazeirinho/PB</t>
  </si>
  <si>
    <t>Juazeiro do Norte/CE</t>
  </si>
  <si>
    <t>Juazeiro do Piauí/PI</t>
  </si>
  <si>
    <t>Juazeiro/BA</t>
  </si>
  <si>
    <t>Jucás/CE</t>
  </si>
  <si>
    <t>Jucati/PE</t>
  </si>
  <si>
    <t>Jucuruçu/BA</t>
  </si>
  <si>
    <t>Jucurutu/RN</t>
  </si>
  <si>
    <t>Juína/MT</t>
  </si>
  <si>
    <t>Juiz de Fora/MG</t>
  </si>
  <si>
    <t>Júlio Borges/PI</t>
  </si>
  <si>
    <t>Júlio de Castilhos/RS</t>
  </si>
  <si>
    <t>Júlio Mesquita/SP</t>
  </si>
  <si>
    <t>Jumirim/SP</t>
  </si>
  <si>
    <t>Junco do Maranhão/MA</t>
  </si>
  <si>
    <t>Junco do Seridó/PB</t>
  </si>
  <si>
    <t>Jundiá/AL</t>
  </si>
  <si>
    <t>Jundiá/RN</t>
  </si>
  <si>
    <t>Jundiaí do Sul/PR</t>
  </si>
  <si>
    <t>Jundiaí/SP</t>
  </si>
  <si>
    <t>Junqueiro/AL</t>
  </si>
  <si>
    <t>Junqueirópolis/SP</t>
  </si>
  <si>
    <t>Jupi/PE</t>
  </si>
  <si>
    <t>Jupiá/SC</t>
  </si>
  <si>
    <t>Juquiá/SP</t>
  </si>
  <si>
    <t>Juquitiba/SP</t>
  </si>
  <si>
    <t>Juramento/MG</t>
  </si>
  <si>
    <t>Juranda/PR</t>
  </si>
  <si>
    <t>Jurema/PE</t>
  </si>
  <si>
    <t>Jurema/PI</t>
  </si>
  <si>
    <t>Juripiranga/PB</t>
  </si>
  <si>
    <t>Juru/PB</t>
  </si>
  <si>
    <t>Juruá/AM</t>
  </si>
  <si>
    <t>Juruaia/MG</t>
  </si>
  <si>
    <t>Juruena/MT</t>
  </si>
  <si>
    <t>Juruti/PA</t>
  </si>
  <si>
    <t>Juscimeira/MT</t>
  </si>
  <si>
    <t>Jussara/BA</t>
  </si>
  <si>
    <t>Jussara/GO</t>
  </si>
  <si>
    <t>Jussara/PR</t>
  </si>
  <si>
    <t>Jussari/BA</t>
  </si>
  <si>
    <t>Jussiape/BA</t>
  </si>
  <si>
    <t>Jutaí/AM</t>
  </si>
  <si>
    <t>Juti/MS</t>
  </si>
  <si>
    <t>Juvenília/MG</t>
  </si>
  <si>
    <t>Kaloré/PR</t>
  </si>
  <si>
    <t>Lábrea/AM</t>
  </si>
  <si>
    <t>Lacerdópolis/SC</t>
  </si>
  <si>
    <t>Ladainha/MG</t>
  </si>
  <si>
    <t>Ladário/MS</t>
  </si>
  <si>
    <t>Lafaiete Coutinho/BA</t>
  </si>
  <si>
    <t>Lagamar/MG</t>
  </si>
  <si>
    <t>Lagarto/SE</t>
  </si>
  <si>
    <t>Lages/SC</t>
  </si>
  <si>
    <t>Lago da Pedra/MA</t>
  </si>
  <si>
    <t>Lago do Junco/MA</t>
  </si>
  <si>
    <t>Lago Dos Rodrigues/MA</t>
  </si>
  <si>
    <t>Lago Verde/MA</t>
  </si>
  <si>
    <t>Lagoa Alegre/PI</t>
  </si>
  <si>
    <t>Lagoa Bonita do Sul/RS</t>
  </si>
  <si>
    <t>Lagoa D´anta/RN</t>
  </si>
  <si>
    <t>Lagoa da Canoa/AL</t>
  </si>
  <si>
    <t>Lagoa da Confusão/TO</t>
  </si>
  <si>
    <t>Lagoa da Prata/MG</t>
  </si>
  <si>
    <t>Lagoa de Dentro/PB</t>
  </si>
  <si>
    <t>Lagoa de Pedras/RN</t>
  </si>
  <si>
    <t>Lagoa de São Francisco/PI</t>
  </si>
  <si>
    <t>Lagoa de Velhos/RN</t>
  </si>
  <si>
    <t>Lagoa do Barro do Piauí/PI</t>
  </si>
  <si>
    <t>Lagoa do Carro/PE</t>
  </si>
  <si>
    <t>Lagoa do Itaenga/PE</t>
  </si>
  <si>
    <t>Lagoa do Mato/MA</t>
  </si>
  <si>
    <t>Lagoa do Ouro/PE</t>
  </si>
  <si>
    <t>Lagoa do Piauí/PI</t>
  </si>
  <si>
    <t>Lagoa do Sítio/PI</t>
  </si>
  <si>
    <t>Lagoa do Tocantins/TO</t>
  </si>
  <si>
    <t>Lagoa Dos Gatos/PE</t>
  </si>
  <si>
    <t>Lagoa Dos Patos/MG</t>
  </si>
  <si>
    <t>Lagoa Dos Três Cantos/RS</t>
  </si>
  <si>
    <t>Lagoa Dourada/MG</t>
  </si>
  <si>
    <t>Lagoa Formosa/MG</t>
  </si>
  <si>
    <t>Lagoa Grande do Maranhão/MA</t>
  </si>
  <si>
    <t>Lagoa Grande/MG</t>
  </si>
  <si>
    <t>Lagoa Grande/PE</t>
  </si>
  <si>
    <t>Lagoa Nova/RN</t>
  </si>
  <si>
    <t>Lagoa Real/BA</t>
  </si>
  <si>
    <t>Lagoa Salgada/RN</t>
  </si>
  <si>
    <t>Lagoa Santa/GO</t>
  </si>
  <si>
    <t>Lagoa Santa/MG</t>
  </si>
  <si>
    <t>Lagoa Seca/PB</t>
  </si>
  <si>
    <t>Lagoa Vermelha/RS</t>
  </si>
  <si>
    <t>Lagoa/PB</t>
  </si>
  <si>
    <t>Lagoão/RS</t>
  </si>
  <si>
    <t>Lagoinha do Piauí/PI</t>
  </si>
  <si>
    <t>Lagoinha/SP</t>
  </si>
  <si>
    <t>Laguna Carapã/MS</t>
  </si>
  <si>
    <t>Laguna/SC</t>
  </si>
  <si>
    <t>Laje do Muriaé/RJ</t>
  </si>
  <si>
    <t>Laje/BA</t>
  </si>
  <si>
    <t>Lajeado do Bugre/RS</t>
  </si>
  <si>
    <t>Lajeado Grande/SC</t>
  </si>
  <si>
    <t>Lajeado Novo/MA</t>
  </si>
  <si>
    <t>Lajeado/RS</t>
  </si>
  <si>
    <t>Lajeado/TO</t>
  </si>
  <si>
    <t>Lajedão/BA</t>
  </si>
  <si>
    <t>Lajedinho/BA</t>
  </si>
  <si>
    <t>Lajedo do Tabocal/BA</t>
  </si>
  <si>
    <t>Lajedo/PE</t>
  </si>
  <si>
    <t>Lajes Pintadas/RN</t>
  </si>
  <si>
    <t>Lajes/RN</t>
  </si>
  <si>
    <t>Lajinha/MG</t>
  </si>
  <si>
    <t>Lamarão/BA</t>
  </si>
  <si>
    <t>Lambari D´oeste/MT</t>
  </si>
  <si>
    <t>Lambari/MG</t>
  </si>
  <si>
    <t>Lamim/MG</t>
  </si>
  <si>
    <t>Landri Sales/PI</t>
  </si>
  <si>
    <t>Lapa/PR</t>
  </si>
  <si>
    <t>Lapão/BA</t>
  </si>
  <si>
    <t>Laranja da Terra/ES</t>
  </si>
  <si>
    <t>Laranjal do Jari/AP</t>
  </si>
  <si>
    <t>Laranjal Paulista/SP</t>
  </si>
  <si>
    <t>Laranjal/MG</t>
  </si>
  <si>
    <t>Laranjal/PR</t>
  </si>
  <si>
    <t>Laranjeiras do Sul/PR</t>
  </si>
  <si>
    <t>Laranjeiras/SE</t>
  </si>
  <si>
    <t>Lassance/MG</t>
  </si>
  <si>
    <t>Lastro/PB</t>
  </si>
  <si>
    <t>Laurentino/SC</t>
  </si>
  <si>
    <t>Lauro de Freitas/BA</t>
  </si>
  <si>
    <t>Lauro Muller/SC</t>
  </si>
  <si>
    <t>Lavandeira/TO</t>
  </si>
  <si>
    <t>Lavínia/SP</t>
  </si>
  <si>
    <t>Lavras da Mangabeira/CE</t>
  </si>
  <si>
    <t>Lavras do Sul/RS</t>
  </si>
  <si>
    <t>Lavras/MG</t>
  </si>
  <si>
    <t>Lavrinhas/SP</t>
  </si>
  <si>
    <t>Leandro Ferreira/MG</t>
  </si>
  <si>
    <t>Lebon Régis/SC</t>
  </si>
  <si>
    <t>Leme do Prado/MG</t>
  </si>
  <si>
    <t>Leme/SP</t>
  </si>
  <si>
    <t>Lençóis Paulista/SP</t>
  </si>
  <si>
    <t>Lençóis/BA</t>
  </si>
  <si>
    <t>Leoberto Leal/SC</t>
  </si>
  <si>
    <t>Leopoldina/MG</t>
  </si>
  <si>
    <t>Leopoldo de Bulhões/GO</t>
  </si>
  <si>
    <t>Leópolis/PR</t>
  </si>
  <si>
    <t>Liberato Salzano/RS</t>
  </si>
  <si>
    <t>Liberdade/MG</t>
  </si>
  <si>
    <t>Licínio de Almeida/BA</t>
  </si>
  <si>
    <t>Lidianópolis/PR</t>
  </si>
  <si>
    <t>Lima Campos/MA</t>
  </si>
  <si>
    <t>Lima Duarte/MG</t>
  </si>
  <si>
    <t>Limeira do Oeste/MG</t>
  </si>
  <si>
    <t>Limeira/SP</t>
  </si>
  <si>
    <t>Limoeiro de Anadia/AL</t>
  </si>
  <si>
    <t>Limoeiro do Ajuru/PA</t>
  </si>
  <si>
    <t>Limoeiro do Norte/CE</t>
  </si>
  <si>
    <t>Limoeiro/PE</t>
  </si>
  <si>
    <t>Lindoeste/PR</t>
  </si>
  <si>
    <t>Lindóia do Sul/SC</t>
  </si>
  <si>
    <t>Lindóia/SP</t>
  </si>
  <si>
    <t>Lindolfo Collor/RS</t>
  </si>
  <si>
    <t>Linha Nova/RS</t>
  </si>
  <si>
    <t>Linhares/ES</t>
  </si>
  <si>
    <t>Lins/SP</t>
  </si>
  <si>
    <t>Livramento de Nossa Senhora/BA</t>
  </si>
  <si>
    <t>Livramento/PB</t>
  </si>
  <si>
    <t>Lizarda/TO</t>
  </si>
  <si>
    <t>Loanda/PR</t>
  </si>
  <si>
    <t>Lobato/PR</t>
  </si>
  <si>
    <t>Logradouro/PB</t>
  </si>
  <si>
    <t>Londrina/PR</t>
  </si>
  <si>
    <t>Lontra/MG</t>
  </si>
  <si>
    <t>Lontras/SC</t>
  </si>
  <si>
    <t>Lorena/SP</t>
  </si>
  <si>
    <t>Loreto/MA</t>
  </si>
  <si>
    <t>Lourdes/SP</t>
  </si>
  <si>
    <t>Louveira/SP</t>
  </si>
  <si>
    <t>Lucas do Rio Verde/MT</t>
  </si>
  <si>
    <t>Lucélia/SP</t>
  </si>
  <si>
    <t>Lucena/PB</t>
  </si>
  <si>
    <t>Lucianópolis/SP</t>
  </si>
  <si>
    <t>Luciára/MT</t>
  </si>
  <si>
    <t>Lucrécia/RN</t>
  </si>
  <si>
    <t>Luís Antônio/SP</t>
  </si>
  <si>
    <t>Luís Correia/PI</t>
  </si>
  <si>
    <t>Luís Domingues/MA</t>
  </si>
  <si>
    <t>Luís Eduardo Magalhães/BA</t>
  </si>
  <si>
    <t>Luís Gomes/RN</t>
  </si>
  <si>
    <t>Luisburgo/MG</t>
  </si>
  <si>
    <t>Luislândia/MG</t>
  </si>
  <si>
    <t>Luiz Alves/SC</t>
  </si>
  <si>
    <t>Luiziana/PR</t>
  </si>
  <si>
    <t>Luiziânia/SP</t>
  </si>
  <si>
    <t>Luminárias/MG</t>
  </si>
  <si>
    <t>Lunardelli/PR</t>
  </si>
  <si>
    <t>Lupércio/SP</t>
  </si>
  <si>
    <t>Lupionópolis/PR</t>
  </si>
  <si>
    <t>Lutécia/SP</t>
  </si>
  <si>
    <t>Luz/MG</t>
  </si>
  <si>
    <t>Luzerna/SC</t>
  </si>
  <si>
    <t>Luziânia/GO</t>
  </si>
  <si>
    <t>Luzilândia/PI</t>
  </si>
  <si>
    <t>Luzinópolis/TO</t>
  </si>
  <si>
    <t>Macaé/RJ</t>
  </si>
  <si>
    <t>Macaíba/RN</t>
  </si>
  <si>
    <t>Macajuba/BA</t>
  </si>
  <si>
    <t>Maçambara/RS</t>
  </si>
  <si>
    <t>Macambira/SE</t>
  </si>
  <si>
    <t>Macapá/AP</t>
  </si>
  <si>
    <t>Macaparana/PE</t>
  </si>
  <si>
    <t>Macarani/BA</t>
  </si>
  <si>
    <t>Macatuba/SP</t>
  </si>
  <si>
    <t>Macau/RN</t>
  </si>
  <si>
    <t>Macaubal/SP</t>
  </si>
  <si>
    <t>Macaúbas/BA</t>
  </si>
  <si>
    <t>Macedônia/SP</t>
  </si>
  <si>
    <t>Maceió/AL</t>
  </si>
  <si>
    <t>Machacalis/MG</t>
  </si>
  <si>
    <t>Machadinho D´oeste/RO</t>
  </si>
  <si>
    <t>Machadinho/RS</t>
  </si>
  <si>
    <t>Machado/MG</t>
  </si>
  <si>
    <t>Machados/PE</t>
  </si>
  <si>
    <t>Macieira/SC</t>
  </si>
  <si>
    <t>Macuco/RJ</t>
  </si>
  <si>
    <t>Macururé/BA</t>
  </si>
  <si>
    <t>Madalena/CE</t>
  </si>
  <si>
    <t>Madeiro/PI</t>
  </si>
  <si>
    <t>Madre de Deus de Minas/MG</t>
  </si>
  <si>
    <t>Madre de Deus/BA</t>
  </si>
  <si>
    <t>Mãe D´água/PB</t>
  </si>
  <si>
    <t>Mãe do Rio/PA</t>
  </si>
  <si>
    <t>Maetinga/BA</t>
  </si>
  <si>
    <t>Mafra/SC</t>
  </si>
  <si>
    <t>Magalhães Barata/PA</t>
  </si>
  <si>
    <t>Magalhães de Almeida/MA</t>
  </si>
  <si>
    <t>Magda/SP</t>
  </si>
  <si>
    <t>Magé/RJ</t>
  </si>
  <si>
    <t>Maiquinique/BA</t>
  </si>
  <si>
    <t>Mairi/BA</t>
  </si>
  <si>
    <t>Mairinque/SP</t>
  </si>
  <si>
    <t>Mairiporã/SP</t>
  </si>
  <si>
    <t>Mairipotaba/GO</t>
  </si>
  <si>
    <t>Major Gercino/SC</t>
  </si>
  <si>
    <t>Major Isidoro/AL</t>
  </si>
  <si>
    <t>Major Sales/RN</t>
  </si>
  <si>
    <t>Major Vieira/SC</t>
  </si>
  <si>
    <t>Malacacheta/MG</t>
  </si>
  <si>
    <t>Malhada de Pedras/BA</t>
  </si>
  <si>
    <t>Malhada Dos Bois/SE</t>
  </si>
  <si>
    <t>Malhada/BA</t>
  </si>
  <si>
    <t>Malhador/SE</t>
  </si>
  <si>
    <t>Mallet/PR</t>
  </si>
  <si>
    <t>Malta/PB</t>
  </si>
  <si>
    <t>Mamanguape/PB</t>
  </si>
  <si>
    <t>Mambaí/GO</t>
  </si>
  <si>
    <t>Mamborê/PR</t>
  </si>
  <si>
    <t>Mamonas/MG</t>
  </si>
  <si>
    <t>Mampituba/RS</t>
  </si>
  <si>
    <t>Manacapuru/AM</t>
  </si>
  <si>
    <t>Manaíra/PB</t>
  </si>
  <si>
    <t>Manaquiri/AM</t>
  </si>
  <si>
    <t>Manari/PE</t>
  </si>
  <si>
    <t>Manaus/AM</t>
  </si>
  <si>
    <t>Mâncio Lima/AC</t>
  </si>
  <si>
    <t>Mandaguaçu/PR</t>
  </si>
  <si>
    <t>Mandaguari/PR</t>
  </si>
  <si>
    <t>Mandirituba/PR</t>
  </si>
  <si>
    <t>Manduri/SP</t>
  </si>
  <si>
    <t>Manfrinópolis/PR</t>
  </si>
  <si>
    <t>Manga/MG</t>
  </si>
  <si>
    <t>Mangaratiba/RJ</t>
  </si>
  <si>
    <t>Mangueirinha/PR</t>
  </si>
  <si>
    <t>Manhuaçu/MG</t>
  </si>
  <si>
    <t>Manhumirim/MG</t>
  </si>
  <si>
    <t>Manicoré/AM</t>
  </si>
  <si>
    <t>Manoel Emídio/PI</t>
  </si>
  <si>
    <t>Manoel Ribas/PR</t>
  </si>
  <si>
    <t>Manoel Urbano/AC</t>
  </si>
  <si>
    <t>Manoel Viana/RS</t>
  </si>
  <si>
    <t>Manoel Vitorino/BA</t>
  </si>
  <si>
    <t>Mansidão/BA</t>
  </si>
  <si>
    <t>Mantena/MG</t>
  </si>
  <si>
    <t>Mantenópolis/ES</t>
  </si>
  <si>
    <t>Maquiné/RS</t>
  </si>
  <si>
    <t>Mar de Espanha/MG</t>
  </si>
  <si>
    <t>Mar Vermelho/AL</t>
  </si>
  <si>
    <t>Mara Rosa/GO</t>
  </si>
  <si>
    <t>Maraã/AM</t>
  </si>
  <si>
    <t>Marabá Paulista/SP</t>
  </si>
  <si>
    <t>Marabá/PA</t>
  </si>
  <si>
    <t>Maracaçumé/MA</t>
  </si>
  <si>
    <t>Maracaí/SP</t>
  </si>
  <si>
    <t>Maracajá/SC</t>
  </si>
  <si>
    <t>Maracaju/MS</t>
  </si>
  <si>
    <t>Maracanã/PA</t>
  </si>
  <si>
    <t>Maracanaú/CE</t>
  </si>
  <si>
    <t>Maracás/BA</t>
  </si>
  <si>
    <t>Maragogi/AL</t>
  </si>
  <si>
    <t>Maragogipe/BA</t>
  </si>
  <si>
    <t>Maraial/PE</t>
  </si>
  <si>
    <t>Marajá do Sena/MA</t>
  </si>
  <si>
    <t>Maranguape/CE</t>
  </si>
  <si>
    <t>Maranhãozinho/MA</t>
  </si>
  <si>
    <t>Marapanim/PA</t>
  </si>
  <si>
    <t>Marapoama/SP</t>
  </si>
  <si>
    <t>Maratá/RS</t>
  </si>
  <si>
    <t>Marataízes/ES</t>
  </si>
  <si>
    <t>Maraú/BA</t>
  </si>
  <si>
    <t>Marau/RS</t>
  </si>
  <si>
    <t>Maravilha/AL</t>
  </si>
  <si>
    <t>Maravilha/SC</t>
  </si>
  <si>
    <t>Maravilhas/MG</t>
  </si>
  <si>
    <t>Marcação/PB</t>
  </si>
  <si>
    <t>Marcelândia/MT</t>
  </si>
  <si>
    <t>Marcelino Ramos/RS</t>
  </si>
  <si>
    <t>Marcelino Vieira/RN</t>
  </si>
  <si>
    <t>Marcionílio Souza/BA</t>
  </si>
  <si>
    <t>Marco/CE</t>
  </si>
  <si>
    <t>Marcolândia/PI</t>
  </si>
  <si>
    <t>Marcos Parente/PI</t>
  </si>
  <si>
    <t>Marechal Cândido Rondon/PR</t>
  </si>
  <si>
    <t>Marechal Deodoro/AL</t>
  </si>
  <si>
    <t>Marechal Floriano/ES</t>
  </si>
  <si>
    <t>Marechal Thaumaturgo/AC</t>
  </si>
  <si>
    <t>Marema/SC</t>
  </si>
  <si>
    <t>Mari/PB</t>
  </si>
  <si>
    <t>Maria da fé/MG</t>
  </si>
  <si>
    <t>Maria Helena/PR</t>
  </si>
  <si>
    <t>Marialva/PR</t>
  </si>
  <si>
    <t>Mariana Pimentel/RS</t>
  </si>
  <si>
    <t>Mariana/MG</t>
  </si>
  <si>
    <t>Mariano Moro/RS</t>
  </si>
  <si>
    <t>Marianópolis do Tocantins/TO</t>
  </si>
  <si>
    <t>Mariápolis/SP</t>
  </si>
  <si>
    <t>Maribondo/AL</t>
  </si>
  <si>
    <t>Maricá/RJ</t>
  </si>
  <si>
    <t>Marilac/MG</t>
  </si>
  <si>
    <t>Marilândia do Sul/PR</t>
  </si>
  <si>
    <t>Marilândia/ES</t>
  </si>
  <si>
    <t>Marilena/PR</t>
  </si>
  <si>
    <t>Marília/SP</t>
  </si>
  <si>
    <t>Mariluz/PR</t>
  </si>
  <si>
    <t>Maringá/PR</t>
  </si>
  <si>
    <t>Marinópolis/SP</t>
  </si>
  <si>
    <t>Mário Campos/MG</t>
  </si>
  <si>
    <t>Mariópolis/PR</t>
  </si>
  <si>
    <t>Maripá de Minas/MG</t>
  </si>
  <si>
    <t>Maripá/PR</t>
  </si>
  <si>
    <t>Marituba/PA</t>
  </si>
  <si>
    <t>Marizópolis/PB</t>
  </si>
  <si>
    <t>Marliéria/MG</t>
  </si>
  <si>
    <t>Marmeleiro/PR</t>
  </si>
  <si>
    <t>Marmelópolis/MG</t>
  </si>
  <si>
    <t>Marques de Souza/RS</t>
  </si>
  <si>
    <t>Marquinho/PR</t>
  </si>
  <si>
    <t>Martinho Campos/MG</t>
  </si>
  <si>
    <t>Martinópole/CE</t>
  </si>
  <si>
    <t>Martinópolis/SP</t>
  </si>
  <si>
    <t>Martins Soares/MG</t>
  </si>
  <si>
    <t>Martins/RN</t>
  </si>
  <si>
    <t>Maruim/SE</t>
  </si>
  <si>
    <t>Marumbi/PR</t>
  </si>
  <si>
    <t>Marzagão/GO</t>
  </si>
  <si>
    <t>Mascote/BA</t>
  </si>
  <si>
    <t>Massapê do Piauí/PI</t>
  </si>
  <si>
    <t>Massapê/CE</t>
  </si>
  <si>
    <t>Massaranduba/PB</t>
  </si>
  <si>
    <t>Massaranduba/SC</t>
  </si>
  <si>
    <t>Mata de São João/BA</t>
  </si>
  <si>
    <t>Mata Grande/AL</t>
  </si>
  <si>
    <t>Mata Roma/MA</t>
  </si>
  <si>
    <t>Mata Verde/MG</t>
  </si>
  <si>
    <t>Mata/RS</t>
  </si>
  <si>
    <t>Matão/SP</t>
  </si>
  <si>
    <t>Mataraca/PB</t>
  </si>
  <si>
    <t>Mateiros/TO</t>
  </si>
  <si>
    <t>Matelândia/PR</t>
  </si>
  <si>
    <t>Materlândia/MG</t>
  </si>
  <si>
    <t>Mateus Leme/MG</t>
  </si>
  <si>
    <t>Mathias Lobato/MG</t>
  </si>
  <si>
    <t>Matias Barbosa/MG</t>
  </si>
  <si>
    <t>Matias Cardoso/MG</t>
  </si>
  <si>
    <t>Matias Olímpio/PI</t>
  </si>
  <si>
    <t>Matina/BA</t>
  </si>
  <si>
    <t>Matinha/MA</t>
  </si>
  <si>
    <t>Matinhas/PB</t>
  </si>
  <si>
    <t>Matinhos/PR</t>
  </si>
  <si>
    <t>Matipó/MG</t>
  </si>
  <si>
    <t>Mato Castelhano/RS</t>
  </si>
  <si>
    <t>Mato Grosso/PB</t>
  </si>
  <si>
    <t>Mato Leitão/RS</t>
  </si>
  <si>
    <t>Mato Queimado/RS</t>
  </si>
  <si>
    <t>Mato Rico/PR</t>
  </si>
  <si>
    <t>Mato Verde/MG</t>
  </si>
  <si>
    <t>Matões do Norte/MA</t>
  </si>
  <si>
    <t>Matões/MA</t>
  </si>
  <si>
    <t>Matos Costa/SC</t>
  </si>
  <si>
    <t>Matozinhos/MG</t>
  </si>
  <si>
    <t>Matrinchã/GO</t>
  </si>
  <si>
    <t>Matriz de Camaragibe/AL</t>
  </si>
  <si>
    <t>Matupá/MT</t>
  </si>
  <si>
    <t>Maturéia/PB</t>
  </si>
  <si>
    <t>Matutina/MG</t>
  </si>
  <si>
    <t>Mauá da Serra/PR</t>
  </si>
  <si>
    <t>Mauá/SP</t>
  </si>
  <si>
    <t>Maués/AM</t>
  </si>
  <si>
    <t>Maurilândia do Tocantins/TO</t>
  </si>
  <si>
    <t>Maurilândia/GO</t>
  </si>
  <si>
    <t>Mauriti/CE</t>
  </si>
  <si>
    <t>Maxaranguape/RN</t>
  </si>
  <si>
    <t>Maximiliano de Almeida/RS</t>
  </si>
  <si>
    <t>Mazagão/AP</t>
  </si>
  <si>
    <t>Medeiros Neto/BA</t>
  </si>
  <si>
    <t>Medeiros/MG</t>
  </si>
  <si>
    <t>Medianeira/PR</t>
  </si>
  <si>
    <t>Medicilândia/PA</t>
  </si>
  <si>
    <t>Medina/MG</t>
  </si>
  <si>
    <t>Meleiro/SC</t>
  </si>
  <si>
    <t>Melgaço/PA</t>
  </si>
  <si>
    <t>Mendes Pimentel/MG</t>
  </si>
  <si>
    <t>Mendes/RJ</t>
  </si>
  <si>
    <t>Mendonça/SP</t>
  </si>
  <si>
    <t>Mercedes/PR</t>
  </si>
  <si>
    <t>Mercês/MG</t>
  </si>
  <si>
    <t>Meridiano/SP</t>
  </si>
  <si>
    <t>Meruoca/CE</t>
  </si>
  <si>
    <t>Mesópolis/SP</t>
  </si>
  <si>
    <t>Mesquita/MG</t>
  </si>
  <si>
    <t>Mesquita/RJ</t>
  </si>
  <si>
    <t>Messias Targino/RN</t>
  </si>
  <si>
    <t>Messias/AL</t>
  </si>
  <si>
    <t>Miguel Alves/PI</t>
  </si>
  <si>
    <t>Miguel Calmon/BA</t>
  </si>
  <si>
    <t>Miguel Leão/PI</t>
  </si>
  <si>
    <t>Miguel Pereira/RJ</t>
  </si>
  <si>
    <t>Miguelópolis/SP</t>
  </si>
  <si>
    <t>Milagres do Maranhão/MA</t>
  </si>
  <si>
    <t>Milagres/BA</t>
  </si>
  <si>
    <t>Milagres/CE</t>
  </si>
  <si>
    <t>Milhã/CE</t>
  </si>
  <si>
    <t>Milton Brandão/PI</t>
  </si>
  <si>
    <t>Mimoso de Goiás/GO</t>
  </si>
  <si>
    <t>Mimoso do Sul/ES</t>
  </si>
  <si>
    <t>Minaçu/GO</t>
  </si>
  <si>
    <t>Minador do Negrão/AL</t>
  </si>
  <si>
    <t>Minas do Leão/RS</t>
  </si>
  <si>
    <t>Minas Novas/MG</t>
  </si>
  <si>
    <t>Minduri/MG</t>
  </si>
  <si>
    <t>Mineiros do Tietê/SP</t>
  </si>
  <si>
    <t>Mineiros/GO</t>
  </si>
  <si>
    <t>Ministro Andreazza/RO</t>
  </si>
  <si>
    <t>Mira Estrela/SP</t>
  </si>
  <si>
    <t>Mirabela/MG</t>
  </si>
  <si>
    <t>Miracatu/SP</t>
  </si>
  <si>
    <t>Miracema do Tocantins/TO</t>
  </si>
  <si>
    <t>Miracema/RJ</t>
  </si>
  <si>
    <t>Mirador/MA</t>
  </si>
  <si>
    <t>Mirador/PR</t>
  </si>
  <si>
    <t>Miradouro/MG</t>
  </si>
  <si>
    <t>Miraguaí/RS</t>
  </si>
  <si>
    <t>Miraí/MG</t>
  </si>
  <si>
    <t>Miraíma/CE</t>
  </si>
  <si>
    <t>Miranda do Norte/MA</t>
  </si>
  <si>
    <t>Miranda/MS</t>
  </si>
  <si>
    <t>Mirandiba/PE</t>
  </si>
  <si>
    <t>Mirandópolis/SP</t>
  </si>
  <si>
    <t>Mirangaba/BA</t>
  </si>
  <si>
    <t>Miranorte/TO</t>
  </si>
  <si>
    <t>Mirante da Serra/RO</t>
  </si>
  <si>
    <t>Mirante do Paranapanema/SP</t>
  </si>
  <si>
    <t>Mirante/BA</t>
  </si>
  <si>
    <t>Miraselva/PR</t>
  </si>
  <si>
    <t>Mirassol D´oeste/MT</t>
  </si>
  <si>
    <t>Mirassol/SP</t>
  </si>
  <si>
    <t>Mirassolândia/SP</t>
  </si>
  <si>
    <t>Miravânia/MG</t>
  </si>
  <si>
    <t>Mirim Doce/SC</t>
  </si>
  <si>
    <t>Mirinzal/MA</t>
  </si>
  <si>
    <t>Missal/PR</t>
  </si>
  <si>
    <t>Missão Velha/CE</t>
  </si>
  <si>
    <t>Mocajuba/PA</t>
  </si>
  <si>
    <t>Mococa/SP</t>
  </si>
  <si>
    <t>Modelo/SC</t>
  </si>
  <si>
    <t>Moeda/MG</t>
  </si>
  <si>
    <t>Moema/MG</t>
  </si>
  <si>
    <t>Mogeiro/PB</t>
  </si>
  <si>
    <t>Mogi Guaçu/SP</t>
  </si>
  <si>
    <t>Moiporá/GO</t>
  </si>
  <si>
    <t>Moita Bonita/SE</t>
  </si>
  <si>
    <t>Moji Das Cruzes/SP</t>
  </si>
  <si>
    <t>Moji-mirim/SP</t>
  </si>
  <si>
    <t>Moju/PA</t>
  </si>
  <si>
    <t>Mojuí dos Campos/PA</t>
  </si>
  <si>
    <t>Mombaça/CE</t>
  </si>
  <si>
    <t>Mombuca/SP</t>
  </si>
  <si>
    <t>Monção/MA</t>
  </si>
  <si>
    <t>Monções/SP</t>
  </si>
  <si>
    <t>Mondaí/SC</t>
  </si>
  <si>
    <t>Mongaguá/SP</t>
  </si>
  <si>
    <t>Monjolos/MG</t>
  </si>
  <si>
    <t>Monsenhor Gil/PI</t>
  </si>
  <si>
    <t>Monsenhor Hipólito/PI</t>
  </si>
  <si>
    <t>Monsenhor Paulo/MG</t>
  </si>
  <si>
    <t>Monsenhor Tabosa/CE</t>
  </si>
  <si>
    <t>Montadas/PB</t>
  </si>
  <si>
    <t>Montalvânia/MG</t>
  </si>
  <si>
    <t>Montanha/ES</t>
  </si>
  <si>
    <t>Montanhas/RN</t>
  </si>
  <si>
    <t>Montauri/RS</t>
  </si>
  <si>
    <t>Monte Alegre de Goiás/GO</t>
  </si>
  <si>
    <t>Monte Alegre de Minas/MG</t>
  </si>
  <si>
    <t>Monte Alegre de Sergipe/SE</t>
  </si>
  <si>
    <t>Monte Alegre do Piauí/PI</t>
  </si>
  <si>
    <t>Monte Alegre do Sul/SP</t>
  </si>
  <si>
    <t>Monte Alegre Dos Campos/RS</t>
  </si>
  <si>
    <t>Monte Alegre/PA</t>
  </si>
  <si>
    <t>Monte Alegre/RN</t>
  </si>
  <si>
    <t>Monte Alto/SP</t>
  </si>
  <si>
    <t>Monte Aprazível/SP</t>
  </si>
  <si>
    <t>Monte Azul Paulista/SP</t>
  </si>
  <si>
    <t>Monte Azul/MG</t>
  </si>
  <si>
    <t>Monte Belo do Sul/RS</t>
  </si>
  <si>
    <t>Monte Belo/MG</t>
  </si>
  <si>
    <t>Monte Carlo/SC</t>
  </si>
  <si>
    <t>Monte Carmelo/MG</t>
  </si>
  <si>
    <t>Monte Castelo/SC</t>
  </si>
  <si>
    <t>Monte Castelo/SP</t>
  </si>
  <si>
    <t>Monte Das Gameleiras/RN</t>
  </si>
  <si>
    <t>Monte do Carmo/TO</t>
  </si>
  <si>
    <t>Monte Formoso/MG</t>
  </si>
  <si>
    <t>Monte Horebe/PB</t>
  </si>
  <si>
    <t>Monte Mor/SP</t>
  </si>
  <si>
    <t>Monte Negro/RO</t>
  </si>
  <si>
    <t>Monte Santo de Minas/MG</t>
  </si>
  <si>
    <t>Monte Santo do Tocantins/TO</t>
  </si>
  <si>
    <t>Monte Santo/BA</t>
  </si>
  <si>
    <t>Monte Sião/MG</t>
  </si>
  <si>
    <t>Monteiro Lobato/SP</t>
  </si>
  <si>
    <t>Monteiro/PB</t>
  </si>
  <si>
    <t>Monteirópolis/AL</t>
  </si>
  <si>
    <t>Montenegro/RS</t>
  </si>
  <si>
    <t>Montes Altos/MA</t>
  </si>
  <si>
    <t>Montes Claros de Goiás/GO</t>
  </si>
  <si>
    <t>Montes Claros/MG</t>
  </si>
  <si>
    <t>Montezuma/MG</t>
  </si>
  <si>
    <t>Montividiu do Norte/GO</t>
  </si>
  <si>
    <t>Montividiu/GO</t>
  </si>
  <si>
    <t>Morada Nova de Minas/MG</t>
  </si>
  <si>
    <t>Morada Nova/CE</t>
  </si>
  <si>
    <t>Moraújo/CE</t>
  </si>
  <si>
    <t>Moreilândia/PE</t>
  </si>
  <si>
    <t>Moreira Sales/PR</t>
  </si>
  <si>
    <t>Moreno/PE</t>
  </si>
  <si>
    <t>Mormaço/RS</t>
  </si>
  <si>
    <t>Morpará/BA</t>
  </si>
  <si>
    <t>Morretes/PR</t>
  </si>
  <si>
    <t>Morrinhos do Sul/RS</t>
  </si>
  <si>
    <t>Morrinhos/CE</t>
  </si>
  <si>
    <t>Morrinhos/GO</t>
  </si>
  <si>
    <t>Morro Agudo de Goiás/GO</t>
  </si>
  <si>
    <t>Morro Agudo/SP</t>
  </si>
  <si>
    <t>Morro Cabeça no Tempo/PI</t>
  </si>
  <si>
    <t>Morro da Fumaça/SC</t>
  </si>
  <si>
    <t>Morro da Garça/MG</t>
  </si>
  <si>
    <t>Morro do Chapéu do Piauí/PI</t>
  </si>
  <si>
    <t>Morro do Chapéu/BA</t>
  </si>
  <si>
    <t>Morro do Pilar/MG</t>
  </si>
  <si>
    <t>Morro Grande/SC</t>
  </si>
  <si>
    <t>Morro Redondo/RS</t>
  </si>
  <si>
    <t>Morro Reuter/RS</t>
  </si>
  <si>
    <t>Morros/MA</t>
  </si>
  <si>
    <t>Mortugaba/BA</t>
  </si>
  <si>
    <t>Morungaba/SP</t>
  </si>
  <si>
    <t>Mossâmedes/GO</t>
  </si>
  <si>
    <t>Mossoró/RN</t>
  </si>
  <si>
    <t>Mostardas/RS</t>
  </si>
  <si>
    <t>Motuca/SP</t>
  </si>
  <si>
    <t>Mozarlândia/GO</t>
  </si>
  <si>
    <t>Muaná/PA</t>
  </si>
  <si>
    <t>Mucajaí/RR</t>
  </si>
  <si>
    <t>Mucambo/CE</t>
  </si>
  <si>
    <t>Mucugê/BA</t>
  </si>
  <si>
    <t>Muçum/RS</t>
  </si>
  <si>
    <t>Mucuri/BA</t>
  </si>
  <si>
    <t>Mucurici/ES</t>
  </si>
  <si>
    <t>Muitos Capões/RS</t>
  </si>
  <si>
    <t>Muliterno/RS</t>
  </si>
  <si>
    <t>Mulungu do Morro/BA</t>
  </si>
  <si>
    <t>Mulungu/CE</t>
  </si>
  <si>
    <t>Mulungu/PB</t>
  </si>
  <si>
    <t>Mundo Novo/BA</t>
  </si>
  <si>
    <t>Mundo Novo/GO</t>
  </si>
  <si>
    <t>Mundo Novo/MS</t>
  </si>
  <si>
    <t>Munhoz de Melo/PR</t>
  </si>
  <si>
    <t>Munhoz/MG</t>
  </si>
  <si>
    <t>Muniz Ferreira/BA</t>
  </si>
  <si>
    <t>Muniz Freire/ES</t>
  </si>
  <si>
    <t>Muquém de São Francisco/BA</t>
  </si>
  <si>
    <t>Muqui/ES</t>
  </si>
  <si>
    <t>Muriaé/MG</t>
  </si>
  <si>
    <t>Muribeca/SE</t>
  </si>
  <si>
    <t>Murici Dos Portelas/PI</t>
  </si>
  <si>
    <t>Murici/AL</t>
  </si>
  <si>
    <t>Muricilândia/TO</t>
  </si>
  <si>
    <t>Muritiba/BA</t>
  </si>
  <si>
    <t>Murutinga do Sul/SP</t>
  </si>
  <si>
    <t>Mutuípe/BA</t>
  </si>
  <si>
    <t>Mutum/MG</t>
  </si>
  <si>
    <t>Mutunópolis/GO</t>
  </si>
  <si>
    <t>Muzambinho/MG</t>
  </si>
  <si>
    <t>Nacip Raydan/MG</t>
  </si>
  <si>
    <t>Nantes/SP</t>
  </si>
  <si>
    <t>Nanuque/MG</t>
  </si>
  <si>
    <t>Não-me-toque/RS</t>
  </si>
  <si>
    <t>Naque/MG</t>
  </si>
  <si>
    <t>Narandiba/SP</t>
  </si>
  <si>
    <t>Natal/RN</t>
  </si>
  <si>
    <t>Natalândia/MG</t>
  </si>
  <si>
    <t>Natércia/MG</t>
  </si>
  <si>
    <t>Natividade da Serra/SP</t>
  </si>
  <si>
    <t>Natividade/RJ</t>
  </si>
  <si>
    <t>Natividade/TO</t>
  </si>
  <si>
    <t>Natuba/PB</t>
  </si>
  <si>
    <t>Navegantes/SC</t>
  </si>
  <si>
    <t>Naviraí/MS</t>
  </si>
  <si>
    <t>Nazaré da Mata/PE</t>
  </si>
  <si>
    <t>Nazaré do Piauí/PI</t>
  </si>
  <si>
    <t>Nazaré Paulista/SP</t>
  </si>
  <si>
    <t>Nazaré/BA</t>
  </si>
  <si>
    <t>Nazaré/TO</t>
  </si>
  <si>
    <t>Nazareno/MG</t>
  </si>
  <si>
    <t>Nazarezinho/PB</t>
  </si>
  <si>
    <t>Nazária/PI</t>
  </si>
  <si>
    <t>Nazário/GO</t>
  </si>
  <si>
    <t>Neópolis/SE</t>
  </si>
  <si>
    <t>Nepomuceno/MG</t>
  </si>
  <si>
    <t>Nerópolis/GO</t>
  </si>
  <si>
    <t>Neves Paulista/SP</t>
  </si>
  <si>
    <t>Nhamundá/AM</t>
  </si>
  <si>
    <t>Nhandeara/SP</t>
  </si>
  <si>
    <t>Nicolau Vergueiro/RS</t>
  </si>
  <si>
    <t>Nilo Peçanha/BA</t>
  </si>
  <si>
    <t>Nilópolis/RJ</t>
  </si>
  <si>
    <t>Nina Rodrigues/MA</t>
  </si>
  <si>
    <t>Ninheira/MG</t>
  </si>
  <si>
    <t>Nioaque/MS</t>
  </si>
  <si>
    <t>Nipoã/SP</t>
  </si>
  <si>
    <t>Niquelândia/GO</t>
  </si>
  <si>
    <t>Nísia Floresta/RN</t>
  </si>
  <si>
    <t>Niterói/RJ</t>
  </si>
  <si>
    <t>Nobres/MT</t>
  </si>
  <si>
    <t>Nonoai/RS</t>
  </si>
  <si>
    <t>Nordestina/BA</t>
  </si>
  <si>
    <t>Normandia/RR</t>
  </si>
  <si>
    <t>Nortelândia/MT</t>
  </si>
  <si>
    <t>Nossa Senhora Aparecida/SE</t>
  </si>
  <si>
    <t>Nossa Senhora da Glória/SE</t>
  </si>
  <si>
    <t>Nossa Senhora Das Dores/SE</t>
  </si>
  <si>
    <t>Nossa Senhora Das Graças/PR</t>
  </si>
  <si>
    <t>Nossa Senhora de Lourdes/SE</t>
  </si>
  <si>
    <t>Nossa Senhora de Nazaré/PI</t>
  </si>
  <si>
    <t>Nossa Senhora do Livramento/MT</t>
  </si>
  <si>
    <t>Nossa Senhora do Socorro/SE</t>
  </si>
  <si>
    <t>Nossa Senhora Dos Remédios/PI</t>
  </si>
  <si>
    <t>Nova Aliança do Ivaí/PR</t>
  </si>
  <si>
    <t>Nova Aliança/SP</t>
  </si>
  <si>
    <t>Nova Alvorada do Sul/MS</t>
  </si>
  <si>
    <t>Nova Alvorada/RS</t>
  </si>
  <si>
    <t>Nova América da Colina/PR</t>
  </si>
  <si>
    <t>Nova América/GO</t>
  </si>
  <si>
    <t>Nova Andradina/MS</t>
  </si>
  <si>
    <t>Nova Araçá/RS</t>
  </si>
  <si>
    <t>Nova Aurora/GO</t>
  </si>
  <si>
    <t>Nova Aurora/PR</t>
  </si>
  <si>
    <t>Nova Bandeirantes/MT</t>
  </si>
  <si>
    <t>Nova Bassano/RS</t>
  </si>
  <si>
    <t>Nova Belém/MG</t>
  </si>
  <si>
    <t>Nova Boa Vista/RS</t>
  </si>
  <si>
    <t>Nova Brasilândia D´oeste/RO</t>
  </si>
  <si>
    <t>Nova Brasilândia/MT</t>
  </si>
  <si>
    <t>Nova Bréscia/RS</t>
  </si>
  <si>
    <t>Nova Campina/SP</t>
  </si>
  <si>
    <t>Nova Canaã do Norte/MT</t>
  </si>
  <si>
    <t>Nova Canaã Paulista/SP</t>
  </si>
  <si>
    <t>Nova Canaã/BA</t>
  </si>
  <si>
    <t>Nova Candelária/RS</t>
  </si>
  <si>
    <t>Nova Cantu/PR</t>
  </si>
  <si>
    <t>Nova Castilho/SP</t>
  </si>
  <si>
    <t>Nova Colinas/MA</t>
  </si>
  <si>
    <t>Nova Crixás/GO</t>
  </si>
  <si>
    <t>Nova Cruz/RN</t>
  </si>
  <si>
    <t>Nova Era/MG</t>
  </si>
  <si>
    <t>Nova Erechim/SC</t>
  </si>
  <si>
    <t>Nova Esperança do Piriá/PA</t>
  </si>
  <si>
    <t>Nova Esperança do Sudoeste/PR</t>
  </si>
  <si>
    <t>Nova Esperança do Sul/RS</t>
  </si>
  <si>
    <t>Nova Esperança/PR</t>
  </si>
  <si>
    <t>Nova Europa/SP</t>
  </si>
  <si>
    <t>Nova Fátima/BA</t>
  </si>
  <si>
    <t>Nova Fátima/PR</t>
  </si>
  <si>
    <t>Nova Floresta/PB</t>
  </si>
  <si>
    <t>Nova Friburgo/RJ</t>
  </si>
  <si>
    <t>Nova Glória/GO</t>
  </si>
  <si>
    <t>Nova Granada/SP</t>
  </si>
  <si>
    <t>Nova Guarita/MT</t>
  </si>
  <si>
    <t>Nova Guataporanga/SP</t>
  </si>
  <si>
    <t>Nova Hartz/RS</t>
  </si>
  <si>
    <t>Nova Ibiá/BA</t>
  </si>
  <si>
    <t>Nova Iguaçu de Goiás/GO</t>
  </si>
  <si>
    <t>Nova Iguaçu/RJ</t>
  </si>
  <si>
    <t>Nova Independência/SP</t>
  </si>
  <si>
    <t>Nova Iorque/MA</t>
  </si>
  <si>
    <t>Nova Ipixuna/PA</t>
  </si>
  <si>
    <t>Nova Itaberaba/SC</t>
  </si>
  <si>
    <t>Nova Itarana/BA</t>
  </si>
  <si>
    <t>Nova Lacerda/MT</t>
  </si>
  <si>
    <t>Nova Laranjeiras/PR</t>
  </si>
  <si>
    <t>Nova Lima/MG</t>
  </si>
  <si>
    <t>Nova Londrina/PR</t>
  </si>
  <si>
    <t>Nova Luzitânia/SP</t>
  </si>
  <si>
    <t>Nova Mamoré/RO</t>
  </si>
  <si>
    <t>Nova Marilândia/MT</t>
  </si>
  <si>
    <t>Nova Maringá/MT</t>
  </si>
  <si>
    <t>Nova Módica/MG</t>
  </si>
  <si>
    <t>Nova Monte Verde/MT</t>
  </si>
  <si>
    <t>Nova Mutum/MT</t>
  </si>
  <si>
    <t>Nova Nazaré/MT</t>
  </si>
  <si>
    <t>Nova Odessa/SP</t>
  </si>
  <si>
    <t>Nova Olímpia/MT</t>
  </si>
  <si>
    <t>Nova Olímpia/PR</t>
  </si>
  <si>
    <t>Nova Olinda do Maranhão/MA</t>
  </si>
  <si>
    <t>Nova Olinda do Norte/AM</t>
  </si>
  <si>
    <t>Nova Olinda/CE</t>
  </si>
  <si>
    <t>Nova Olinda/PB</t>
  </si>
  <si>
    <t>Nova Olinda/TO</t>
  </si>
  <si>
    <t>Nova Pádua/RS</t>
  </si>
  <si>
    <t>Nova Palma/RS</t>
  </si>
  <si>
    <t>Nova Palmeira/PB</t>
  </si>
  <si>
    <t>Nova Petrópolis/RS</t>
  </si>
  <si>
    <t>Nova Ponte/MG</t>
  </si>
  <si>
    <t>Nova Porteirinha/MG</t>
  </si>
  <si>
    <t>Nova Prata do Iguaçu/PR</t>
  </si>
  <si>
    <t>Nova Prata/RS</t>
  </si>
  <si>
    <t>Nova Ramada/RS</t>
  </si>
  <si>
    <t>Nova Redenção/BA</t>
  </si>
  <si>
    <t>Nova Resende/MG</t>
  </si>
  <si>
    <t>Nova Roma do Sul/RS</t>
  </si>
  <si>
    <t>Nova Roma/GO</t>
  </si>
  <si>
    <t>Nova Rosalândia/TO</t>
  </si>
  <si>
    <t>Nova Russas/CE</t>
  </si>
  <si>
    <t>Nova Santa Bárbara/PR</t>
  </si>
  <si>
    <t>Nova Santa Helena/MT</t>
  </si>
  <si>
    <t>Nova Santa Rita/PI</t>
  </si>
  <si>
    <t>Nova Santa Rita/RS</t>
  </si>
  <si>
    <t>Nova Santa Rosa/PR</t>
  </si>
  <si>
    <t>Nova Serrana/MG</t>
  </si>
  <si>
    <t>Nova Soure/BA</t>
  </si>
  <si>
    <t>Nova Tebas/PR</t>
  </si>
  <si>
    <t>Nova Timboteua/PA</t>
  </si>
  <si>
    <t>Nova Trento/SC</t>
  </si>
  <si>
    <t>Nova Ubiratã/MT</t>
  </si>
  <si>
    <t>Nova União/MG</t>
  </si>
  <si>
    <t>Nova União/RO</t>
  </si>
  <si>
    <t>Nova Venécia/ES</t>
  </si>
  <si>
    <t>Nova Veneza/GO</t>
  </si>
  <si>
    <t>Nova Veneza/SC</t>
  </si>
  <si>
    <t>Nova Viçosa/BA</t>
  </si>
  <si>
    <t>Nova Xavantina/MT</t>
  </si>
  <si>
    <t>Novais/SP</t>
  </si>
  <si>
    <t>Novo Acordo/TO</t>
  </si>
  <si>
    <t>Novo Airão/AM</t>
  </si>
  <si>
    <t>Novo Alegre/TO</t>
  </si>
  <si>
    <t>Novo Aripuanã/AM</t>
  </si>
  <si>
    <t>Novo Barreiro/RS</t>
  </si>
  <si>
    <t>Novo Brasil/GO</t>
  </si>
  <si>
    <t>Novo Cabrais/RS</t>
  </si>
  <si>
    <t>Novo Cruzeiro/MG</t>
  </si>
  <si>
    <t>Novo Gama/GO</t>
  </si>
  <si>
    <t>Novo Hamburgo/RS</t>
  </si>
  <si>
    <t>Novo Horizonte do Norte/MT</t>
  </si>
  <si>
    <t>Novo Horizonte do Oeste/RO</t>
  </si>
  <si>
    <t>Novo Horizonte do Sul/MS</t>
  </si>
  <si>
    <t>Novo Horizonte/BA</t>
  </si>
  <si>
    <t>Novo Horizonte/SC</t>
  </si>
  <si>
    <t>Novo Horizonte/SP</t>
  </si>
  <si>
    <t>Novo Itacolomi/PR</t>
  </si>
  <si>
    <t>Novo Jardim/TO</t>
  </si>
  <si>
    <t>Novo Lino/AL</t>
  </si>
  <si>
    <t>Novo Machado/RS</t>
  </si>
  <si>
    <t>Novo Mundo/MT</t>
  </si>
  <si>
    <t>Novo Oriente de Minas/MG</t>
  </si>
  <si>
    <t>Novo Oriente do Piauí/PI</t>
  </si>
  <si>
    <t>Novo Oriente/CE</t>
  </si>
  <si>
    <t>Novo Planalto/GO</t>
  </si>
  <si>
    <t>Novo Progresso/PA</t>
  </si>
  <si>
    <t>Novo Repartimento/PA</t>
  </si>
  <si>
    <t>Novo Santo Antônio/MT</t>
  </si>
  <si>
    <t>Novo Santo Antônio/PI</t>
  </si>
  <si>
    <t>Novo São Joaquim/MT</t>
  </si>
  <si>
    <t>Novo Tiradentes/RS</t>
  </si>
  <si>
    <t>Novo Triunfo/BA</t>
  </si>
  <si>
    <t>Novo Xingu/RS</t>
  </si>
  <si>
    <t>Novorizonte/MG</t>
  </si>
  <si>
    <t>Nuporanga/SP</t>
  </si>
  <si>
    <t>Óbidos/PA</t>
  </si>
  <si>
    <t>Ocara/CE</t>
  </si>
  <si>
    <t>Ocauçu/SP</t>
  </si>
  <si>
    <t>Oeiras do Pará/PA</t>
  </si>
  <si>
    <t>Oeiras/PI</t>
  </si>
  <si>
    <t>Oiapoque/AP</t>
  </si>
  <si>
    <t>Olaria/MG</t>
  </si>
  <si>
    <t>Óleo/SP</t>
  </si>
  <si>
    <t>Olho D´água Das Cunhãs/MA</t>
  </si>
  <si>
    <t>Olho D´água Das Flores/AL</t>
  </si>
  <si>
    <t>Olho D´água do Casado/AL</t>
  </si>
  <si>
    <t>Olho D´água do Piauí/PI</t>
  </si>
  <si>
    <t>Olho D´água Grande/AL</t>
  </si>
  <si>
    <t>Olho D´água/PB</t>
  </si>
  <si>
    <t>Olho-d´água do Borges/RN</t>
  </si>
  <si>
    <t>Olhos-d´água/MG</t>
  </si>
  <si>
    <t>Olímpia/SP</t>
  </si>
  <si>
    <t>Olímpio Noronha/MG</t>
  </si>
  <si>
    <t>Olinda Nova do Maranhão/MA</t>
  </si>
  <si>
    <t>Olinda/PE</t>
  </si>
  <si>
    <t>Olindina/BA</t>
  </si>
  <si>
    <t>Olivedos/PB</t>
  </si>
  <si>
    <t>Oliveira de Fátima/TO</t>
  </si>
  <si>
    <t>Oliveira Dos Brejinhos/BA</t>
  </si>
  <si>
    <t>Oliveira Fortes/MG</t>
  </si>
  <si>
    <t>Oliveira/MG</t>
  </si>
  <si>
    <t>Olivença/AL</t>
  </si>
  <si>
    <t>Onça de Pitangui/MG</t>
  </si>
  <si>
    <t>Onda Verde/SP</t>
  </si>
  <si>
    <t>Oratórios/MG</t>
  </si>
  <si>
    <t>Oriente/SP</t>
  </si>
  <si>
    <t>Orindiúva/SP</t>
  </si>
  <si>
    <t>Oriximiná/PA</t>
  </si>
  <si>
    <t>Orizânia/MG</t>
  </si>
  <si>
    <t>Orizona/GO</t>
  </si>
  <si>
    <t>Orlândia/SP</t>
  </si>
  <si>
    <t>Orleans/SC</t>
  </si>
  <si>
    <t>Orobó/PE</t>
  </si>
  <si>
    <t>Orocó/PE</t>
  </si>
  <si>
    <t>Orós/CE</t>
  </si>
  <si>
    <t>Ortigueira/PR</t>
  </si>
  <si>
    <t>Osasco/SP</t>
  </si>
  <si>
    <t>Oscar Bressane/SP</t>
  </si>
  <si>
    <t>Osório/RS</t>
  </si>
  <si>
    <t>Osvaldo Cruz/SP</t>
  </si>
  <si>
    <t>Otacílio Costa/SC</t>
  </si>
  <si>
    <t>Ourém/PA</t>
  </si>
  <si>
    <t>Ouriçangas/BA</t>
  </si>
  <si>
    <t>Ouricuri/PE</t>
  </si>
  <si>
    <t>Ourilândia do Norte/PA</t>
  </si>
  <si>
    <t>Ourinhos/SP</t>
  </si>
  <si>
    <t>Ourizona/PR</t>
  </si>
  <si>
    <t>Ouro Branco/AL</t>
  </si>
  <si>
    <t>Ouro Branco/MG</t>
  </si>
  <si>
    <t>Ouro Branco/RN</t>
  </si>
  <si>
    <t>Ouro Fino/MG</t>
  </si>
  <si>
    <t>Ouro Preto do Oeste/RO</t>
  </si>
  <si>
    <t>Ouro Preto/MG</t>
  </si>
  <si>
    <t>Ouro Velho/PB</t>
  </si>
  <si>
    <t>Ouro Verde de Goiás/GO</t>
  </si>
  <si>
    <t>Ouro Verde de Minas/MG</t>
  </si>
  <si>
    <t>Ouro Verde do Oeste/PR</t>
  </si>
  <si>
    <t>Ouro Verde/SC</t>
  </si>
  <si>
    <t>Ouro Verde/SP</t>
  </si>
  <si>
    <t>Ouro/SC</t>
  </si>
  <si>
    <t>Ouroeste/SP</t>
  </si>
  <si>
    <t>Ourolândia/BA</t>
  </si>
  <si>
    <t>Ouvidor/GO</t>
  </si>
  <si>
    <t>Pacaembu/SP</t>
  </si>
  <si>
    <t>Pacajá/PA</t>
  </si>
  <si>
    <t>Pacajus/CE</t>
  </si>
  <si>
    <t>Pacaraima/RR</t>
  </si>
  <si>
    <t>Pacatuba/CE</t>
  </si>
  <si>
    <t>Pacatuba/SE</t>
  </si>
  <si>
    <t>Paço do Lumiar/MA</t>
  </si>
  <si>
    <t>Pacoti/CE</t>
  </si>
  <si>
    <t>Pacujá/CE</t>
  </si>
  <si>
    <t>Padre Bernardo/GO</t>
  </si>
  <si>
    <t>Padre Carvalho/MG</t>
  </si>
  <si>
    <t>Padre Marcos/PI</t>
  </si>
  <si>
    <t>Padre Paraíso/MG</t>
  </si>
  <si>
    <t>Paes Landim/PI</t>
  </si>
  <si>
    <t>Pai Pedro/MG</t>
  </si>
  <si>
    <t>Paial/SC</t>
  </si>
  <si>
    <t>Paiçandu/PR</t>
  </si>
  <si>
    <t>Paim Filho/RS</t>
  </si>
  <si>
    <t>Paineiras/MG</t>
  </si>
  <si>
    <t>Painel/SC</t>
  </si>
  <si>
    <t>Pains/MG</t>
  </si>
  <si>
    <t>Paiva/MG</t>
  </si>
  <si>
    <t>Pajeú do Piauí/PI</t>
  </si>
  <si>
    <t>Palestina de Goiás/GO</t>
  </si>
  <si>
    <t>Palestina do Pará/PA</t>
  </si>
  <si>
    <t>Palestina/AL</t>
  </si>
  <si>
    <t>Palestina/SP</t>
  </si>
  <si>
    <t>Palhano/CE</t>
  </si>
  <si>
    <t>Palhoça/SC</t>
  </si>
  <si>
    <t>Palma Sola/SC</t>
  </si>
  <si>
    <t>Palma/MG</t>
  </si>
  <si>
    <t>Palmácia/CE</t>
  </si>
  <si>
    <t>Palmares do Sul/RS</t>
  </si>
  <si>
    <t>Palmares Paulista/SP</t>
  </si>
  <si>
    <t>Palmares/PE</t>
  </si>
  <si>
    <t>Palmas de Monte Alto/BA</t>
  </si>
  <si>
    <t>Palmas/PR</t>
  </si>
  <si>
    <t>Palmas/TO</t>
  </si>
  <si>
    <t>Palmeira D´oeste/SP</t>
  </si>
  <si>
    <t>Palmeira Das Missões/RS</t>
  </si>
  <si>
    <t>Palmeira do Piauí/PI</t>
  </si>
  <si>
    <t>Palmeira Dos Índios/AL</t>
  </si>
  <si>
    <t>Palmeira/PR</t>
  </si>
  <si>
    <t>Palmeira/SC</t>
  </si>
  <si>
    <t>Palmeirais/PI</t>
  </si>
  <si>
    <t>Palmeirândia/MA</t>
  </si>
  <si>
    <t>Palmeirante/TO</t>
  </si>
  <si>
    <t>Palmeiras de Goiás/GO</t>
  </si>
  <si>
    <t>Palmeiras do Tocantins/TO</t>
  </si>
  <si>
    <t>Palmeiras/BA</t>
  </si>
  <si>
    <t>Palmeirina/PE</t>
  </si>
  <si>
    <t>Palmeirópolis/TO</t>
  </si>
  <si>
    <t>Palmelo/GO</t>
  </si>
  <si>
    <t>Palminópolis/GO</t>
  </si>
  <si>
    <t>Palmital/PR</t>
  </si>
  <si>
    <t>Palmital/SP</t>
  </si>
  <si>
    <t>Palmitinho/RS</t>
  </si>
  <si>
    <t>Palmitos/SC</t>
  </si>
  <si>
    <t>Palmópolis/MG</t>
  </si>
  <si>
    <t>Palotina/PR</t>
  </si>
  <si>
    <t>Panamá/GO</t>
  </si>
  <si>
    <t>Panambi/RS</t>
  </si>
  <si>
    <t>Pancas/ES</t>
  </si>
  <si>
    <t>Panelas/PE</t>
  </si>
  <si>
    <t>Panorama/SP</t>
  </si>
  <si>
    <t>Pantano Grande/RS</t>
  </si>
  <si>
    <t>Pão de Açúcar/AL</t>
  </si>
  <si>
    <t>Papagaios/MG</t>
  </si>
  <si>
    <t>Papanduva/SC</t>
  </si>
  <si>
    <t>Paquetá/PI</t>
  </si>
  <si>
    <t>Pará de Minas/MG</t>
  </si>
  <si>
    <t>Paracambi/RJ</t>
  </si>
  <si>
    <t>Paracatu/MG</t>
  </si>
  <si>
    <t>Paracuru/CE</t>
  </si>
  <si>
    <t>Paragominas/PA</t>
  </si>
  <si>
    <t>Paraguaçu Paulista/SP</t>
  </si>
  <si>
    <t>Paraguaçu/MG</t>
  </si>
  <si>
    <t>Paraí/RS</t>
  </si>
  <si>
    <t>Paraíba do Sul/RJ</t>
  </si>
  <si>
    <t>Paraibano/MA</t>
  </si>
  <si>
    <t>Paraibuna/SP</t>
  </si>
  <si>
    <t>Paraipaba/CE</t>
  </si>
  <si>
    <t>Paraíso das Águas/MS</t>
  </si>
  <si>
    <t>Paraíso do Norte/PR</t>
  </si>
  <si>
    <t>Paraíso do Sul/RS</t>
  </si>
  <si>
    <t>Paraíso do Tocantins/TO</t>
  </si>
  <si>
    <t>Paraíso/SC</t>
  </si>
  <si>
    <t>Paraíso/SP</t>
  </si>
  <si>
    <t>Paraisópolis/MG</t>
  </si>
  <si>
    <t>Parambu/CE</t>
  </si>
  <si>
    <t>Paramirim/BA</t>
  </si>
  <si>
    <t>Paramoti/CE</t>
  </si>
  <si>
    <t>Paraná/RN</t>
  </si>
  <si>
    <t>Paranã/TO</t>
  </si>
  <si>
    <t>Paranacity/PR</t>
  </si>
  <si>
    <t>Paranaguá/PR</t>
  </si>
  <si>
    <t>Paranaíba/MS</t>
  </si>
  <si>
    <t>Paranaiguara/GO</t>
  </si>
  <si>
    <t>Paranaíta/MT</t>
  </si>
  <si>
    <t>Paranapanema/SP</t>
  </si>
  <si>
    <t>Paranapoema/PR</t>
  </si>
  <si>
    <t>Paranapuã/SP</t>
  </si>
  <si>
    <t>Paranatama/PE</t>
  </si>
  <si>
    <t>Paranatinga/MT</t>
  </si>
  <si>
    <t>Paranavaí/PR</t>
  </si>
  <si>
    <t>Paranhos/MS</t>
  </si>
  <si>
    <t>Paraopeba/MG</t>
  </si>
  <si>
    <t>Parapuã/SP</t>
  </si>
  <si>
    <t>Parari/PB</t>
  </si>
  <si>
    <t>Parati/RJ</t>
  </si>
  <si>
    <t>Paratinga/BA</t>
  </si>
  <si>
    <t>Paraú/RN</t>
  </si>
  <si>
    <t>Parauapebas/PA</t>
  </si>
  <si>
    <t>Paraúna/GO</t>
  </si>
  <si>
    <t>Parazinho/RN</t>
  </si>
  <si>
    <t>Pardinho/SP</t>
  </si>
  <si>
    <t>Pareci Novo/RS</t>
  </si>
  <si>
    <t>Parecis/RO</t>
  </si>
  <si>
    <t>Parelhas/RN</t>
  </si>
  <si>
    <t>Pariconha/AL</t>
  </si>
  <si>
    <t>Parintins/AM</t>
  </si>
  <si>
    <t>Paripiranga/BA</t>
  </si>
  <si>
    <t>Paripueira/AL</t>
  </si>
  <si>
    <t>Pariquera-açu/SP</t>
  </si>
  <si>
    <t>Parisi/SP</t>
  </si>
  <si>
    <t>Parnaguá/PI</t>
  </si>
  <si>
    <t>Parnaíba/PI</t>
  </si>
  <si>
    <t>Parnamirim/PE</t>
  </si>
  <si>
    <t>Parnamirim/RN</t>
  </si>
  <si>
    <t>Parnarama/MA</t>
  </si>
  <si>
    <t>Parobé/RS</t>
  </si>
  <si>
    <t>Passa e Fica/RN</t>
  </si>
  <si>
    <t>Passa Quatro/MG</t>
  </si>
  <si>
    <t>Passa Sete/RS</t>
  </si>
  <si>
    <t>Passa Tempo/MG</t>
  </si>
  <si>
    <t>Passabém/MG</t>
  </si>
  <si>
    <t>Passagem Franca do Piauí/PI</t>
  </si>
  <si>
    <t>Passagem Franca/MA</t>
  </si>
  <si>
    <t>Passagem/PB</t>
  </si>
  <si>
    <t>Passagem/RN</t>
  </si>
  <si>
    <t>Passa-vinte/MG</t>
  </si>
  <si>
    <t>Passira/PE</t>
  </si>
  <si>
    <t>Passo de Camaragibe/AL</t>
  </si>
  <si>
    <t>Passo de Torres/SC</t>
  </si>
  <si>
    <t>Passo do Sobrado/RS</t>
  </si>
  <si>
    <t>Passo Fundo/RS</t>
  </si>
  <si>
    <t>Passos Maia/SC</t>
  </si>
  <si>
    <t>Passos/MG</t>
  </si>
  <si>
    <t>Pastos Bons/MA</t>
  </si>
  <si>
    <t>Patis/MG</t>
  </si>
  <si>
    <t>Pato Bragado/PR</t>
  </si>
  <si>
    <t>Pato Branco/PR</t>
  </si>
  <si>
    <t>Patos de Minas/MG</t>
  </si>
  <si>
    <t>Patos do Piauí/PI</t>
  </si>
  <si>
    <t>Patos/PB</t>
  </si>
  <si>
    <t>Patrocínio do Muriaé/MG</t>
  </si>
  <si>
    <t>Patrocínio Paulista/SP</t>
  </si>
  <si>
    <t>Patrocínio/MG</t>
  </si>
  <si>
    <t>Patu/RN</t>
  </si>
  <si>
    <t>Paty do Alferes/RJ</t>
  </si>
  <si>
    <t>Pau Brasil/BA</t>
  </si>
  <si>
    <t>Pau D´arco do Piauí/PI</t>
  </si>
  <si>
    <t>Pau D´arco/PA</t>
  </si>
  <si>
    <t>Pau D´arco/TO</t>
  </si>
  <si>
    <t>Pau Dos Ferros/RN</t>
  </si>
  <si>
    <t>Paudalho/PE</t>
  </si>
  <si>
    <t>Pauini/AM</t>
  </si>
  <si>
    <t>Paula Cândido/MG</t>
  </si>
  <si>
    <t>Paula Freitas/PR</t>
  </si>
  <si>
    <t>Paulicéia/SP</t>
  </si>
  <si>
    <t>Paulínia/SP</t>
  </si>
  <si>
    <t>Paulino Neves/MA</t>
  </si>
  <si>
    <t>Paulista/PB</t>
  </si>
  <si>
    <t>Paulista/PE</t>
  </si>
  <si>
    <t>Paulistana/PI</t>
  </si>
  <si>
    <t>Paulistânia/SP</t>
  </si>
  <si>
    <t>Paulistas/MG</t>
  </si>
  <si>
    <t>Paulo Afonso/BA</t>
  </si>
  <si>
    <t>Paulo Bento/RS</t>
  </si>
  <si>
    <t>Paulo de Faria/SP</t>
  </si>
  <si>
    <t>Paulo Frontin/PR</t>
  </si>
  <si>
    <t>Paulo Jacinto/AL</t>
  </si>
  <si>
    <t>Paulo Lopes/SC</t>
  </si>
  <si>
    <t>Paulo Ramos/MA</t>
  </si>
  <si>
    <t>Pavão/MG</t>
  </si>
  <si>
    <t>Paverama/RS</t>
  </si>
  <si>
    <t>Pavussu/PI</t>
  </si>
  <si>
    <t>pé de Serra/BA</t>
  </si>
  <si>
    <t>Peabiru/PR</t>
  </si>
  <si>
    <t>Peçanha/MG</t>
  </si>
  <si>
    <t>Pederneiras/SP</t>
  </si>
  <si>
    <t>Pedra Azul/MG</t>
  </si>
  <si>
    <t>Pedra Bela/SP</t>
  </si>
  <si>
    <t>Pedra Bonita/MG</t>
  </si>
  <si>
    <t>Pedra Branca do Amapari/AP</t>
  </si>
  <si>
    <t>Pedra Branca/CE</t>
  </si>
  <si>
    <t>Pedra Branca/PB</t>
  </si>
  <si>
    <t>Pedra do Anta/MG</t>
  </si>
  <si>
    <t>Pedra do Indaiá/MG</t>
  </si>
  <si>
    <t>Pedra Dourada/MG</t>
  </si>
  <si>
    <t>Pedra Grande/RN</t>
  </si>
  <si>
    <t>Pedra Lavrada/PB</t>
  </si>
  <si>
    <t>Pedra Mole/SE</t>
  </si>
  <si>
    <t>Pedra Preta/MT</t>
  </si>
  <si>
    <t>Pedra Preta/RN</t>
  </si>
  <si>
    <t>Pedra/PE</t>
  </si>
  <si>
    <t>Pedralva/MG</t>
  </si>
  <si>
    <t>Pedranópolis/SP</t>
  </si>
  <si>
    <t>Pedrão/BA</t>
  </si>
  <si>
    <t>Pedras Altas/RS</t>
  </si>
  <si>
    <t>Pedras de Fogo/PB</t>
  </si>
  <si>
    <t>Pedras de Maria da Cruz/MG</t>
  </si>
  <si>
    <t>Pedras Grandes/SC</t>
  </si>
  <si>
    <t>Pedregulho/SP</t>
  </si>
  <si>
    <t>Pedreira/SP</t>
  </si>
  <si>
    <t>Pedreiras/MA</t>
  </si>
  <si>
    <t>Pedrinhas Paulista/SP</t>
  </si>
  <si>
    <t>Pedrinhas/SE</t>
  </si>
  <si>
    <t>Pedrinópolis/MG</t>
  </si>
  <si>
    <t>Pedro Afonso/TO</t>
  </si>
  <si>
    <t>Pedro Alexandre/BA</t>
  </si>
  <si>
    <t>Pedro Avelino/RN</t>
  </si>
  <si>
    <t>Pedro Canário/ES</t>
  </si>
  <si>
    <t>Pedro de Toledo/SP</t>
  </si>
  <si>
    <t>Pedro do Rosário/MA</t>
  </si>
  <si>
    <t>Pedro Gomes/MS</t>
  </si>
  <si>
    <t>Pedro ii/PI</t>
  </si>
  <si>
    <t>Pedro Laurentino/PI</t>
  </si>
  <si>
    <t>Pedro Leopoldo/MG</t>
  </si>
  <si>
    <t>Pedro Osório/RS</t>
  </si>
  <si>
    <t>Pedro Régis/PB</t>
  </si>
  <si>
    <t>Pedro Teixeira/MG</t>
  </si>
  <si>
    <t>Pedro Velho/RN</t>
  </si>
  <si>
    <t>Peixe/TO</t>
  </si>
  <si>
    <t>Peixe-boi/PA</t>
  </si>
  <si>
    <t>Peixoto de Azevedo/MT</t>
  </si>
  <si>
    <t>Pejuçara/RS</t>
  </si>
  <si>
    <t>Pelotas/RS</t>
  </si>
  <si>
    <t>Penaforte/CE</t>
  </si>
  <si>
    <t>Penalva/MA</t>
  </si>
  <si>
    <t>Penápolis/SP</t>
  </si>
  <si>
    <t>Pendências/RN</t>
  </si>
  <si>
    <t>Penedo/AL</t>
  </si>
  <si>
    <t>Penha/SC</t>
  </si>
  <si>
    <t>Pentecoste/CE</t>
  </si>
  <si>
    <t>Pequeri/MG</t>
  </si>
  <si>
    <t>Pequi/MG</t>
  </si>
  <si>
    <t>Pequizeiro/TO</t>
  </si>
  <si>
    <t>Perdigão/MG</t>
  </si>
  <si>
    <t>Perdizes/MG</t>
  </si>
  <si>
    <t>Perdões/MG</t>
  </si>
  <si>
    <t>Pereira Barreto/SP</t>
  </si>
  <si>
    <t>Pereiras/SP</t>
  </si>
  <si>
    <t>Pereiro/CE</t>
  </si>
  <si>
    <t>Peri Mirim/MA</t>
  </si>
  <si>
    <t>Periquito/MG</t>
  </si>
  <si>
    <t>Peritiba/SC</t>
  </si>
  <si>
    <t>Peritoró/MA</t>
  </si>
  <si>
    <t>Perobal/PR</t>
  </si>
  <si>
    <t>Pérola D´oeste/PR</t>
  </si>
  <si>
    <t>Pérola/PR</t>
  </si>
  <si>
    <t>Perolândia/GO</t>
  </si>
  <si>
    <t>Peruíbe/SP</t>
  </si>
  <si>
    <t>Pescador/MG</t>
  </si>
  <si>
    <t>Pescaria Brava/SC</t>
  </si>
  <si>
    <t>Pesqueira/PE</t>
  </si>
  <si>
    <t>Petrolândia/PE</t>
  </si>
  <si>
    <t>Petrolândia/SC</t>
  </si>
  <si>
    <t>Petrolina de Goiás/GO</t>
  </si>
  <si>
    <t>Petrolina/PE</t>
  </si>
  <si>
    <t>Petrópolis/RJ</t>
  </si>
  <si>
    <t>Piaçabuçu/AL</t>
  </si>
  <si>
    <t>Piacatu/SP</t>
  </si>
  <si>
    <t>Piancó/PB</t>
  </si>
  <si>
    <t>Piatã/BA</t>
  </si>
  <si>
    <t>Piau/MG</t>
  </si>
  <si>
    <t>Picada Café/RS</t>
  </si>
  <si>
    <t>Piçarra/PA</t>
  </si>
  <si>
    <t>Piçarras/SC</t>
  </si>
  <si>
    <t>Picos/PI</t>
  </si>
  <si>
    <t>Picuí/PB</t>
  </si>
  <si>
    <t>Piedade de Caratinga/MG</t>
  </si>
  <si>
    <t>Piedade de Ponte Nova/MG</t>
  </si>
  <si>
    <t>Piedade do Rio Grande/MG</t>
  </si>
  <si>
    <t>Piedade Dos Gerais/MG</t>
  </si>
  <si>
    <t>Piedade/SP</t>
  </si>
  <si>
    <t>Piên/PR</t>
  </si>
  <si>
    <t>Pilão Arcado/BA</t>
  </si>
  <si>
    <t>Pilar de Goiás/GO</t>
  </si>
  <si>
    <t>Pilar do Sul/SP</t>
  </si>
  <si>
    <t>Pilar/AL</t>
  </si>
  <si>
    <t>Pilar/PB</t>
  </si>
  <si>
    <t>Pilões/PB</t>
  </si>
  <si>
    <t>Pilões/RN</t>
  </si>
  <si>
    <t>Pilõezinhos/PB</t>
  </si>
  <si>
    <t>Pimenta Bueno/RO</t>
  </si>
  <si>
    <t>Pimenta/MG</t>
  </si>
  <si>
    <t>Pimenteiras do Oeste/RO</t>
  </si>
  <si>
    <t>Pimenteiras/PI</t>
  </si>
  <si>
    <t>Pindaí/BA</t>
  </si>
  <si>
    <t>Pindamonhangaba/SP</t>
  </si>
  <si>
    <t>Pindaré-mirim/MA</t>
  </si>
  <si>
    <t>Pindoba/AL</t>
  </si>
  <si>
    <t>Pindobaçu/BA</t>
  </si>
  <si>
    <t>Pindorama do Tocantins/TO</t>
  </si>
  <si>
    <t>Pindorama/SP</t>
  </si>
  <si>
    <t>Pindoretama/CE</t>
  </si>
  <si>
    <t>Pingo-d´água/MG</t>
  </si>
  <si>
    <t>Pinhais/PR</t>
  </si>
  <si>
    <t>Pinhal da Serra/RS</t>
  </si>
  <si>
    <t>Pinhal de São Bento/PR</t>
  </si>
  <si>
    <t>Pinhal Grande/RS</t>
  </si>
  <si>
    <t>Pinhal/RS</t>
  </si>
  <si>
    <t>Pinhalão/PR</t>
  </si>
  <si>
    <t>Pinhalzinho/SC</t>
  </si>
  <si>
    <t>Pinhalzinho/SP</t>
  </si>
  <si>
    <t>Pinhão/PR</t>
  </si>
  <si>
    <t>Pinhão/SE</t>
  </si>
  <si>
    <t>Pinheiral/RJ</t>
  </si>
  <si>
    <t>Pinheirinho do Vale/RS</t>
  </si>
  <si>
    <t>Pinheiro Machado/RS</t>
  </si>
  <si>
    <t>Pinheiro Preto/SC</t>
  </si>
  <si>
    <t>Pinheiro/MA</t>
  </si>
  <si>
    <t>Pinheiros/ES</t>
  </si>
  <si>
    <t>Pintadas/BA</t>
  </si>
  <si>
    <t>Pinto Bandeira/RS</t>
  </si>
  <si>
    <t>Pintópolis/MG</t>
  </si>
  <si>
    <t>Pio ix/PI</t>
  </si>
  <si>
    <t>Pio Xii/MA</t>
  </si>
  <si>
    <t>Piquerobi/SP</t>
  </si>
  <si>
    <t>Piquet Carneiro/CE</t>
  </si>
  <si>
    <t>Piquete/SP</t>
  </si>
  <si>
    <t>Piracaia/SP</t>
  </si>
  <si>
    <t>Piracanjuba/GO</t>
  </si>
  <si>
    <t>Piracema/MG</t>
  </si>
  <si>
    <t>Piracicaba/SP</t>
  </si>
  <si>
    <t>Piracuruca/PI</t>
  </si>
  <si>
    <t>Piraí do Norte/BA</t>
  </si>
  <si>
    <t>Piraí do Sul/PR</t>
  </si>
  <si>
    <t>Piraí/RJ</t>
  </si>
  <si>
    <t>Piraju/SP</t>
  </si>
  <si>
    <t>Pirajuba/MG</t>
  </si>
  <si>
    <t>Pirajuí/SP</t>
  </si>
  <si>
    <t>Pirambu/SE</t>
  </si>
  <si>
    <t>Piranga/MG</t>
  </si>
  <si>
    <t>Pirangi/SP</t>
  </si>
  <si>
    <t>Piranguçu/MG</t>
  </si>
  <si>
    <t>Piranguinho/MG</t>
  </si>
  <si>
    <t>Piranhas/AL</t>
  </si>
  <si>
    <t>Piranhas/GO</t>
  </si>
  <si>
    <t>Pirapemas/MA</t>
  </si>
  <si>
    <t>Pirapetinga/MG</t>
  </si>
  <si>
    <t>Pirapó/RS</t>
  </si>
  <si>
    <t>Pirapora do Bom Jesus/SP</t>
  </si>
  <si>
    <t>Pirapora/MG</t>
  </si>
  <si>
    <t>Pirapozinho/SP</t>
  </si>
  <si>
    <t>Piraquara/PR</t>
  </si>
  <si>
    <t>Piraquê/TO</t>
  </si>
  <si>
    <t>Pirassununga/SP</t>
  </si>
  <si>
    <t>Piratini/RS</t>
  </si>
  <si>
    <t>Piratininga/SP</t>
  </si>
  <si>
    <t>Piratuba/SC</t>
  </si>
  <si>
    <t>Piraúba/MG</t>
  </si>
  <si>
    <t>Pirenópolis/GO</t>
  </si>
  <si>
    <t>Pires do Rio/GO</t>
  </si>
  <si>
    <t>Pires Ferreira/CE</t>
  </si>
  <si>
    <t>Piripá/BA</t>
  </si>
  <si>
    <t>Piripiri/PI</t>
  </si>
  <si>
    <t>Piritiba/BA</t>
  </si>
  <si>
    <t>Pirpirituba/PB</t>
  </si>
  <si>
    <t>Pitanga/PR</t>
  </si>
  <si>
    <t>Pitangueiras/PR</t>
  </si>
  <si>
    <t>Pitangueiras/SP</t>
  </si>
  <si>
    <t>Pitangui/MG</t>
  </si>
  <si>
    <t>Pitimbu/PB</t>
  </si>
  <si>
    <t>Pium/TO</t>
  </si>
  <si>
    <t>Piúma/ES</t>
  </si>
  <si>
    <t>Piumhi/MG</t>
  </si>
  <si>
    <t>Placas/PA</t>
  </si>
  <si>
    <t>Plácido de Castro/AC</t>
  </si>
  <si>
    <t>Planaltina do Paraná/PR</t>
  </si>
  <si>
    <t>Planaltina/GO</t>
  </si>
  <si>
    <t>Planaltino/BA</t>
  </si>
  <si>
    <t>Planalto Alegre/SC</t>
  </si>
  <si>
    <t>Planalto da Serra/MT</t>
  </si>
  <si>
    <t>Planalto/BA</t>
  </si>
  <si>
    <t>Planalto/PR</t>
  </si>
  <si>
    <t>Planalto/RS</t>
  </si>
  <si>
    <t>Planalto/SP</t>
  </si>
  <si>
    <t>Planura/MG</t>
  </si>
  <si>
    <t>Platina/SP</t>
  </si>
  <si>
    <t>Poá/SP</t>
  </si>
  <si>
    <t>Poção de Pedras/MA</t>
  </si>
  <si>
    <t>Poção/PE</t>
  </si>
  <si>
    <t>Pocinhos/PB</t>
  </si>
  <si>
    <t>Poço Branco/RN</t>
  </si>
  <si>
    <t>Poço Dantas/PB</t>
  </si>
  <si>
    <t>Poço Das Antas/RS</t>
  </si>
  <si>
    <t>Poço Das Trincheiras/AL</t>
  </si>
  <si>
    <t>Poço de José de Moura/PB</t>
  </si>
  <si>
    <t>Poço Fundo/MG</t>
  </si>
  <si>
    <t>Poço Redondo/SE</t>
  </si>
  <si>
    <t>Poço Verde/SE</t>
  </si>
  <si>
    <t>Poções/BA</t>
  </si>
  <si>
    <t>Poconé/MT</t>
  </si>
  <si>
    <t>Poços de Caldas/MG</t>
  </si>
  <si>
    <t>Pocrane/MG</t>
  </si>
  <si>
    <t>Pojuca/BA</t>
  </si>
  <si>
    <t>Poloni/SP</t>
  </si>
  <si>
    <t>Pombal/PB</t>
  </si>
  <si>
    <t>Pombos/PE</t>
  </si>
  <si>
    <t>Pomerode/SC</t>
  </si>
  <si>
    <t>Pompéia/SP</t>
  </si>
  <si>
    <t>Pompéu/MG</t>
  </si>
  <si>
    <t>Pongaí/SP</t>
  </si>
  <si>
    <t>Ponta de Pedras/PA</t>
  </si>
  <si>
    <t>Ponta Grossa/PR</t>
  </si>
  <si>
    <t>Ponta Porã/MS</t>
  </si>
  <si>
    <t>Pontal do Araguaia/MT</t>
  </si>
  <si>
    <t>Pontal do Paraná/PR</t>
  </si>
  <si>
    <t>Pontal/SP</t>
  </si>
  <si>
    <t>Pontalina/GO</t>
  </si>
  <si>
    <t>Pontalinda/SP</t>
  </si>
  <si>
    <t>Pontão/RS</t>
  </si>
  <si>
    <t>Ponte Alta do Bom Jesus/TO</t>
  </si>
  <si>
    <t>Ponte Alta do Norte/SC</t>
  </si>
  <si>
    <t>Ponte Alta do Tocantins/TO</t>
  </si>
  <si>
    <t>Ponte Alta/SC</t>
  </si>
  <si>
    <t>Ponte Branca/MT</t>
  </si>
  <si>
    <t>Ponte Nova/MG</t>
  </si>
  <si>
    <t>Ponte Preta/RS</t>
  </si>
  <si>
    <t>Ponte Serrada/SC</t>
  </si>
  <si>
    <t>Pontes e Lacerda/MT</t>
  </si>
  <si>
    <t>Pontes Gestal/SP</t>
  </si>
  <si>
    <t>Ponto Belo/ES</t>
  </si>
  <si>
    <t>Ponto Chique/MG</t>
  </si>
  <si>
    <t>Ponto Dos Volantes/MG</t>
  </si>
  <si>
    <t>Ponto Novo/BA</t>
  </si>
  <si>
    <t>Populina/SP</t>
  </si>
  <si>
    <t>Poranga/CE</t>
  </si>
  <si>
    <t>Porangaba/SP</t>
  </si>
  <si>
    <t>Porangatu/GO</t>
  </si>
  <si>
    <t>Porciúncula/RJ</t>
  </si>
  <si>
    <t>Porecatu/PR</t>
  </si>
  <si>
    <t>Portalegre/RN</t>
  </si>
  <si>
    <t>Portão/RS</t>
  </si>
  <si>
    <t>Porteirão/GO</t>
  </si>
  <si>
    <t>Porteiras/CE</t>
  </si>
  <si>
    <t>Porteirinha/MG</t>
  </si>
  <si>
    <t>Portel/PA</t>
  </si>
  <si>
    <t>Portelândia/GO</t>
  </si>
  <si>
    <t>Porto Acre/AC</t>
  </si>
  <si>
    <t>Porto Alegre do Norte/MT</t>
  </si>
  <si>
    <t>Porto Alegre do Piauí/PI</t>
  </si>
  <si>
    <t>Porto Alegre do Tocantins/TO</t>
  </si>
  <si>
    <t>Porto Alegre/RS</t>
  </si>
  <si>
    <t>Porto Amazonas/PR</t>
  </si>
  <si>
    <t>Porto Barreiro/PR</t>
  </si>
  <si>
    <t>Porto Belo/SC</t>
  </si>
  <si>
    <t>Porto Calvo/AL</t>
  </si>
  <si>
    <t>Porto da Folha/SE</t>
  </si>
  <si>
    <t>Porto de Moz/PA</t>
  </si>
  <si>
    <t>Porto de Pedras/AL</t>
  </si>
  <si>
    <t>Porto do Mangue/RN</t>
  </si>
  <si>
    <t>Porto Dos Gaúchos/MT</t>
  </si>
  <si>
    <t>Porto Esperidião/MT</t>
  </si>
  <si>
    <t>Porto Estrela/MT</t>
  </si>
  <si>
    <t>Porto Feliz/SP</t>
  </si>
  <si>
    <t>Porto Ferreira/SP</t>
  </si>
  <si>
    <t>Porto Firme/MG</t>
  </si>
  <si>
    <t>Porto Franco/MA</t>
  </si>
  <si>
    <t>Porto Grande/AP</t>
  </si>
  <si>
    <t>Porto Lucena/RS</t>
  </si>
  <si>
    <t>Porto Mauá/RS</t>
  </si>
  <si>
    <t>Porto Murtinho/MS</t>
  </si>
  <si>
    <t>Porto Nacional/TO</t>
  </si>
  <si>
    <t>Porto Real do Colégio/AL</t>
  </si>
  <si>
    <t>Porto Real/RJ</t>
  </si>
  <si>
    <t>Porto Rico do Maranhão/MA</t>
  </si>
  <si>
    <t>Porto Rico/PR</t>
  </si>
  <si>
    <t>Porto Seguro/BA</t>
  </si>
  <si>
    <t>Porto União/SC</t>
  </si>
  <si>
    <t>Porto Velho/RO</t>
  </si>
  <si>
    <t>Porto Vera Cruz/RS</t>
  </si>
  <si>
    <t>Porto Vitória/PR</t>
  </si>
  <si>
    <t>Porto Walter/AC</t>
  </si>
  <si>
    <t>Porto Xavier/RS</t>
  </si>
  <si>
    <t>Porto/PI</t>
  </si>
  <si>
    <t>Posse/GO</t>
  </si>
  <si>
    <t>Poté/MG</t>
  </si>
  <si>
    <t>Potengi/CE</t>
  </si>
  <si>
    <t>Potim/SP</t>
  </si>
  <si>
    <t>Potiraguá/BA</t>
  </si>
  <si>
    <t>Potirendaba/SP</t>
  </si>
  <si>
    <t>Potiretama/CE</t>
  </si>
  <si>
    <t>Pouso Alegre/MG</t>
  </si>
  <si>
    <t>Pouso Alto/MG</t>
  </si>
  <si>
    <t>Pouso Novo/RS</t>
  </si>
  <si>
    <t>Pouso Redondo/SC</t>
  </si>
  <si>
    <t>Poxoréo/MT</t>
  </si>
  <si>
    <t>Pracinha/SP</t>
  </si>
  <si>
    <t>Pracuúba/AP</t>
  </si>
  <si>
    <t>Prado Ferreira/PR</t>
  </si>
  <si>
    <t>Prado/BA</t>
  </si>
  <si>
    <t>Pradópolis/SP</t>
  </si>
  <si>
    <t>Prados/MG</t>
  </si>
  <si>
    <t>Praia Grande/SC</t>
  </si>
  <si>
    <t>Praia Grande/SP</t>
  </si>
  <si>
    <t>Praia Norte/TO</t>
  </si>
  <si>
    <t>Prainha/PA</t>
  </si>
  <si>
    <t>Pranchita/PR</t>
  </si>
  <si>
    <t>Prata do Piauí/PI</t>
  </si>
  <si>
    <t>Prata/MG</t>
  </si>
  <si>
    <t>Prata/PB</t>
  </si>
  <si>
    <t>Pratânia/SP</t>
  </si>
  <si>
    <t>Pratápolis/MG</t>
  </si>
  <si>
    <t>Pratinha/MG</t>
  </si>
  <si>
    <t>Presidente Alves/SP</t>
  </si>
  <si>
    <t>Presidente Bernardes/MG</t>
  </si>
  <si>
    <t>Presidente Bernardes/SP</t>
  </si>
  <si>
    <t>Presidente Castelo Branco/PR</t>
  </si>
  <si>
    <t>Presidente Castelo Branco/SC</t>
  </si>
  <si>
    <t>Presidente Dutra/BA</t>
  </si>
  <si>
    <t>Presidente Dutra/MA</t>
  </si>
  <si>
    <t>Presidente Epitácio/SP</t>
  </si>
  <si>
    <t>Presidente Figueiredo/AM</t>
  </si>
  <si>
    <t>Presidente Getúlio/SC</t>
  </si>
  <si>
    <t>Presidente Jânio Quadros/BA</t>
  </si>
  <si>
    <t>Presidente Juscelino/MA</t>
  </si>
  <si>
    <t>Presidente Juscelino/MG</t>
  </si>
  <si>
    <t>Presidente Juscelino/RN</t>
  </si>
  <si>
    <t>Presidente Kennedy/ES</t>
  </si>
  <si>
    <t>Presidente Kennedy/TO</t>
  </si>
  <si>
    <t>Presidente Kubitschek/MG</t>
  </si>
  <si>
    <t>Presidente Lucena/RS</t>
  </si>
  <si>
    <t>Presidente Médici/MA</t>
  </si>
  <si>
    <t>Presidente Médici/RO</t>
  </si>
  <si>
    <t>Presidente Nereu/SC</t>
  </si>
  <si>
    <t>Presidente Olegário/MG</t>
  </si>
  <si>
    <t>Presidente Prudente/SP</t>
  </si>
  <si>
    <t>Presidente Sarney/MA</t>
  </si>
  <si>
    <t>Presidente Tancredo Neves/BA</t>
  </si>
  <si>
    <t>Presidente Vargas/MA</t>
  </si>
  <si>
    <t>Presidente Venceslau/SP</t>
  </si>
  <si>
    <t>Primavera de Rondônia/RO</t>
  </si>
  <si>
    <t>Primavera do Leste/MT</t>
  </si>
  <si>
    <t>Primavera/PA</t>
  </si>
  <si>
    <t>Primavera/PE</t>
  </si>
  <si>
    <t>Primeira Cruz/MA</t>
  </si>
  <si>
    <t>Primeiro de Maio/PR</t>
  </si>
  <si>
    <t>Princesa Isabel/PB</t>
  </si>
  <si>
    <t>Princesa/SC</t>
  </si>
  <si>
    <t>Professor Jamil/GO</t>
  </si>
  <si>
    <t>Progresso/RS</t>
  </si>
  <si>
    <t>Promissão/SP</t>
  </si>
  <si>
    <t>Propriá/SE</t>
  </si>
  <si>
    <t>Protásio Alves/RS</t>
  </si>
  <si>
    <t>Prudente de Morais/MG</t>
  </si>
  <si>
    <t>Prudentópolis/PR</t>
  </si>
  <si>
    <t>Pugmil/TO</t>
  </si>
  <si>
    <t>Pureza/RN</t>
  </si>
  <si>
    <t>Putinga/RS</t>
  </si>
  <si>
    <t>Puxinanã/PB</t>
  </si>
  <si>
    <t>Quadra/SP</t>
  </si>
  <si>
    <t>Quaraí/RS</t>
  </si>
  <si>
    <t>Quartel Geral/MG</t>
  </si>
  <si>
    <t>Quarto Centenário/PR</t>
  </si>
  <si>
    <t>Quatá/SP</t>
  </si>
  <si>
    <t>Quatiguá/PR</t>
  </si>
  <si>
    <t>Quatipuru/PA</t>
  </si>
  <si>
    <t>Quatis/RJ</t>
  </si>
  <si>
    <t>Quatro Barras/PR</t>
  </si>
  <si>
    <t>Quatro Irmãos/RS</t>
  </si>
  <si>
    <t>Quatro Pontes/PR</t>
  </si>
  <si>
    <t>Quebrangulo/AL</t>
  </si>
  <si>
    <t>Quedas do Iguaçu/PR</t>
  </si>
  <si>
    <t>Queimada Nova/PI</t>
  </si>
  <si>
    <t>Queimadas/BA</t>
  </si>
  <si>
    <t>Queimadas/PB</t>
  </si>
  <si>
    <t>Queimados/RJ</t>
  </si>
  <si>
    <t>Queiroz/SP</t>
  </si>
  <si>
    <t>Queluz/SP</t>
  </si>
  <si>
    <t>Queluzito/MG</t>
  </si>
  <si>
    <t>Querência do Norte/PR</t>
  </si>
  <si>
    <t>Querência/MT</t>
  </si>
  <si>
    <t>Quevedos/RS</t>
  </si>
  <si>
    <t>Quijingue/BA</t>
  </si>
  <si>
    <t>Quilombo/SC</t>
  </si>
  <si>
    <t>Quinta do Sol/PR</t>
  </si>
  <si>
    <t>Quintana/SP</t>
  </si>
  <si>
    <t>Quinze de Novembro/RS</t>
  </si>
  <si>
    <t>Quipapá/PE</t>
  </si>
  <si>
    <t>Quirinópolis/GO</t>
  </si>
  <si>
    <t>Quissamã/RJ</t>
  </si>
  <si>
    <t>Quitandinha/PR</t>
  </si>
  <si>
    <t>Quiterianópolis/CE</t>
  </si>
  <si>
    <t>Quixabá/PB</t>
  </si>
  <si>
    <t>Quixaba/PE</t>
  </si>
  <si>
    <t>Quixabeira/BA</t>
  </si>
  <si>
    <t>Quixadá/CE</t>
  </si>
  <si>
    <t>Quixelô/CE</t>
  </si>
  <si>
    <t>Quixeramobim/CE</t>
  </si>
  <si>
    <t>Quixeré/CE</t>
  </si>
  <si>
    <t>Rafael Fernandes/RN</t>
  </si>
  <si>
    <t>Rafael Godeiro/RN</t>
  </si>
  <si>
    <t>Rafael Jambeiro/BA</t>
  </si>
  <si>
    <t>Rafard/SP</t>
  </si>
  <si>
    <t>Ramilândia/PR</t>
  </si>
  <si>
    <t>Rancharia/SP</t>
  </si>
  <si>
    <t>Rancho Alegre D´oeste/PR</t>
  </si>
  <si>
    <t>Rancho Alegre/PR</t>
  </si>
  <si>
    <t>Rancho Queimado/SC</t>
  </si>
  <si>
    <t>Raposa/MA</t>
  </si>
  <si>
    <t>Raposos/MG</t>
  </si>
  <si>
    <t>Raul Soares/MG</t>
  </si>
  <si>
    <t>Realeza/PR</t>
  </si>
  <si>
    <t>Rebouças/PR</t>
  </si>
  <si>
    <t>Recife/PE</t>
  </si>
  <si>
    <t>Recreio/MG</t>
  </si>
  <si>
    <t>Recursolândia/TO</t>
  </si>
  <si>
    <t>Redenção da Serra/SP</t>
  </si>
  <si>
    <t>Redenção do Gurguéia/PI</t>
  </si>
  <si>
    <t>Redenção/CE</t>
  </si>
  <si>
    <t>Redenção/PA</t>
  </si>
  <si>
    <t>Redentora/RS</t>
  </si>
  <si>
    <t>Reduto/MG</t>
  </si>
  <si>
    <t>Regeneração/PI</t>
  </si>
  <si>
    <t>Regente Feijó/SP</t>
  </si>
  <si>
    <t>Reginópolis/SP</t>
  </si>
  <si>
    <t>Registro/SP</t>
  </si>
  <si>
    <t>Relvado/RS</t>
  </si>
  <si>
    <t>Remanso/BA</t>
  </si>
  <si>
    <t>Remígio/PB</t>
  </si>
  <si>
    <t>Renascença/PR</t>
  </si>
  <si>
    <t>Reriutaba/CE</t>
  </si>
  <si>
    <t>Resende Costa/MG</t>
  </si>
  <si>
    <t>Resende/RJ</t>
  </si>
  <si>
    <t>Reserva do Cabaçal/MT</t>
  </si>
  <si>
    <t>Reserva do Iguaçu/PR</t>
  </si>
  <si>
    <t>Reserva/PR</t>
  </si>
  <si>
    <t>Resplendor/MG</t>
  </si>
  <si>
    <t>Ressaquinha/MG</t>
  </si>
  <si>
    <t>Restinga Seca/RS</t>
  </si>
  <si>
    <t>Restinga/SP</t>
  </si>
  <si>
    <t>Retirolândia/BA</t>
  </si>
  <si>
    <t>Riachão Das Neves/BA</t>
  </si>
  <si>
    <t>Riachão do Bacamarte/PB</t>
  </si>
  <si>
    <t>Riachão do Dantas/SE</t>
  </si>
  <si>
    <t>Riachão do Jacuípe/BA</t>
  </si>
  <si>
    <t>Riachão do Poço/PB</t>
  </si>
  <si>
    <t>Riachão/MA</t>
  </si>
  <si>
    <t>Riachão/PB</t>
  </si>
  <si>
    <t>Riachinho/MG</t>
  </si>
  <si>
    <t>Riachinho/TO</t>
  </si>
  <si>
    <t>Riacho da Cruz/RN</t>
  </si>
  <si>
    <t>Riacho Das Almas/PE</t>
  </si>
  <si>
    <t>Riacho de Santana/BA</t>
  </si>
  <si>
    <t>Riacho de Santana/RN</t>
  </si>
  <si>
    <t>Riacho de Santo Antônio/PB</t>
  </si>
  <si>
    <t>Riacho Dos Cavalos/PB</t>
  </si>
  <si>
    <t>Riacho Dos Machados/MG</t>
  </si>
  <si>
    <t>Riacho Frio/PI</t>
  </si>
  <si>
    <t>Riachuelo/RN</t>
  </si>
  <si>
    <t>Riachuelo/SE</t>
  </si>
  <si>
    <t>Rialma/GO</t>
  </si>
  <si>
    <t>Rianápolis/GO</t>
  </si>
  <si>
    <t>Ribamar Fiquene/MA</t>
  </si>
  <si>
    <t>Ribas do Rio Pardo/MS</t>
  </si>
  <si>
    <t>Ribeira do Amparo/BA</t>
  </si>
  <si>
    <t>Ribeira do Piauí/PI</t>
  </si>
  <si>
    <t>Ribeira do Pombal/BA</t>
  </si>
  <si>
    <t>Ribeira/SP</t>
  </si>
  <si>
    <t>Ribeirão Bonito/SP</t>
  </si>
  <si>
    <t>Ribeirão Branco/SP</t>
  </si>
  <si>
    <t>Ribeirão Cascalheira/MT</t>
  </si>
  <si>
    <t>Ribeirão Claro/PR</t>
  </si>
  <si>
    <t>Ribeirão Corrente/SP</t>
  </si>
  <si>
    <t>Ribeirão Das Neves/MG</t>
  </si>
  <si>
    <t>Ribeirão do Largo/BA</t>
  </si>
  <si>
    <t>Ribeirão do Pinhal/PR</t>
  </si>
  <si>
    <t>Ribeirão do Sul/SP</t>
  </si>
  <si>
    <t>Ribeirão Dos Índios/SP</t>
  </si>
  <si>
    <t>Ribeirão Grande/SP</t>
  </si>
  <si>
    <t>Ribeirão Pires/SP</t>
  </si>
  <si>
    <t>Ribeirão Preto/SP</t>
  </si>
  <si>
    <t>Ribeirão Vermelho/MG</t>
  </si>
  <si>
    <t>Ribeirão/PE</t>
  </si>
  <si>
    <t>Ribeirãozinho/MT</t>
  </si>
  <si>
    <t>Ribeiro Gonçalves/PI</t>
  </si>
  <si>
    <t>Ribeirópolis/SE</t>
  </si>
  <si>
    <t>Rifaina/SP</t>
  </si>
  <si>
    <t>Rincão/SP</t>
  </si>
  <si>
    <t>Rinópolis/SP</t>
  </si>
  <si>
    <t>Rio Acima/MG</t>
  </si>
  <si>
    <t>Rio Azul/PR</t>
  </si>
  <si>
    <t>Rio Bananal/ES</t>
  </si>
  <si>
    <t>Rio Bom/PR</t>
  </si>
  <si>
    <t>Rio Bonito do Iguaçu/PR</t>
  </si>
  <si>
    <t>Rio Bonito/RJ</t>
  </si>
  <si>
    <t>Rio Branco do Ivaí/PR</t>
  </si>
  <si>
    <t>Rio Branco do Sul/PR</t>
  </si>
  <si>
    <t>Rio Branco/AC</t>
  </si>
  <si>
    <t>Rio Branco/MT</t>
  </si>
  <si>
    <t>Rio Brilhante/MS</t>
  </si>
  <si>
    <t>Rio Casca/MG</t>
  </si>
  <si>
    <t>Rio Claro/RJ</t>
  </si>
  <si>
    <t>Rio Claro/SP</t>
  </si>
  <si>
    <t>Rio Crespo/RO</t>
  </si>
  <si>
    <t>Rio da Conceição/TO</t>
  </si>
  <si>
    <t>Rio Das Antas/SC</t>
  </si>
  <si>
    <t>Rio Das Flores/RJ</t>
  </si>
  <si>
    <t>Rio Das Ostras/RJ</t>
  </si>
  <si>
    <t>Rio Das Pedras/SP</t>
  </si>
  <si>
    <t>Rio de Contas/BA</t>
  </si>
  <si>
    <t>Rio de Janeiro/RJ</t>
  </si>
  <si>
    <t>Rio do Antônio/BA</t>
  </si>
  <si>
    <t>Rio do Campo/SC</t>
  </si>
  <si>
    <t>Rio do Fogo/RN</t>
  </si>
  <si>
    <t>Rio do Oeste/SC</t>
  </si>
  <si>
    <t>Rio do Pires/BA</t>
  </si>
  <si>
    <t>Rio do Prado/MG</t>
  </si>
  <si>
    <t>Rio do Sul/SC</t>
  </si>
  <si>
    <t>Rio Doce/MG</t>
  </si>
  <si>
    <t>Rio Dos Bois/TO</t>
  </si>
  <si>
    <t>Rio Dos Cedros/SC</t>
  </si>
  <si>
    <t>Rio Dos Índios/RS</t>
  </si>
  <si>
    <t>Rio Espera/MG</t>
  </si>
  <si>
    <t>Rio Formoso/PE</t>
  </si>
  <si>
    <t>Rio Fortuna/SC</t>
  </si>
  <si>
    <t>Rio Grande da Serra/SP</t>
  </si>
  <si>
    <t>Rio Grande do Piauí/PI</t>
  </si>
  <si>
    <t>Rio Grande/RS</t>
  </si>
  <si>
    <t>Rio Largo/AL</t>
  </si>
  <si>
    <t>Rio Manso/MG</t>
  </si>
  <si>
    <t>Rio Maria/PA</t>
  </si>
  <si>
    <t>Rio Negrinho/SC</t>
  </si>
  <si>
    <t>Rio Negro/MS</t>
  </si>
  <si>
    <t>Rio Negro/PR</t>
  </si>
  <si>
    <t>Rio Novo do Sul/ES</t>
  </si>
  <si>
    <t>Rio Novo/MG</t>
  </si>
  <si>
    <t>Rio Paranaíba/MG</t>
  </si>
  <si>
    <t>Rio Pardo de Minas/MG</t>
  </si>
  <si>
    <t>Rio Pardo/RS</t>
  </si>
  <si>
    <t>Rio Piracicaba/MG</t>
  </si>
  <si>
    <t>Rio Pomba/MG</t>
  </si>
  <si>
    <t>Rio Preto da Eva/AM</t>
  </si>
  <si>
    <t>Rio Preto/MG</t>
  </si>
  <si>
    <t>Rio Quente/GO</t>
  </si>
  <si>
    <t>Rio Real/BA</t>
  </si>
  <si>
    <t>Rio Rufino/SC</t>
  </si>
  <si>
    <t>Rio Sono/TO</t>
  </si>
  <si>
    <t>Rio Tinto/PB</t>
  </si>
  <si>
    <t>Rio Verde de Mato Grosso/MS</t>
  </si>
  <si>
    <t>Rio Verde/GO</t>
  </si>
  <si>
    <t>Rio Vermelho/MG</t>
  </si>
  <si>
    <t>Riolândia/SP</t>
  </si>
  <si>
    <t>Riozinho/RS</t>
  </si>
  <si>
    <t>Riqueza/SC</t>
  </si>
  <si>
    <t>Ritápolis/MG</t>
  </si>
  <si>
    <t>Riversul/SP</t>
  </si>
  <si>
    <t>Roca Sales/RS</t>
  </si>
  <si>
    <t>Rochedo de Minas/MG</t>
  </si>
  <si>
    <t>Rochedo/MS</t>
  </si>
  <si>
    <t>Rodeio Bonito/RS</t>
  </si>
  <si>
    <t>Rodeio/SC</t>
  </si>
  <si>
    <t>Rodeiro/MG</t>
  </si>
  <si>
    <t>Rodelas/BA</t>
  </si>
  <si>
    <t>Rodolfo Fernandes/RN</t>
  </si>
  <si>
    <t>Rodrigues Alves/AC</t>
  </si>
  <si>
    <t>Rolador/RS</t>
  </si>
  <si>
    <t>Rolândia/PR</t>
  </si>
  <si>
    <t>Rolante/RS</t>
  </si>
  <si>
    <t>Rolim de Moura/RO</t>
  </si>
  <si>
    <t>Romaria/MG</t>
  </si>
  <si>
    <t>Romelândia/SC</t>
  </si>
  <si>
    <t>Roncador/PR</t>
  </si>
  <si>
    <t>Ronda Alta/RS</t>
  </si>
  <si>
    <t>Rondinha/RS</t>
  </si>
  <si>
    <t>Rondolândia/MT</t>
  </si>
  <si>
    <t>Rondon do Pará/PA</t>
  </si>
  <si>
    <t>Rondon/PR</t>
  </si>
  <si>
    <t>Rondonópolis/MT</t>
  </si>
  <si>
    <t>Roque Gonzales/RS</t>
  </si>
  <si>
    <t>Rorainópolis/RR</t>
  </si>
  <si>
    <t>Rosana/SP</t>
  </si>
  <si>
    <t>Rosário da Limeira/MG</t>
  </si>
  <si>
    <t>Rosário do Catete/SE</t>
  </si>
  <si>
    <t>Rosário do Ivaí/PR</t>
  </si>
  <si>
    <t>Rosário do Sul/RS</t>
  </si>
  <si>
    <t>Rosário Oeste/MT</t>
  </si>
  <si>
    <t>Rosário/MA</t>
  </si>
  <si>
    <t>Roseira/SP</t>
  </si>
  <si>
    <t>Roteiro/AL</t>
  </si>
  <si>
    <t>Rubelita/MG</t>
  </si>
  <si>
    <t>Rubiácea/SP</t>
  </si>
  <si>
    <t>Rubiataba/GO</t>
  </si>
  <si>
    <t>Rubim/MG</t>
  </si>
  <si>
    <t>Rubinéia/SP</t>
  </si>
  <si>
    <t>Rurópolis/PA</t>
  </si>
  <si>
    <t>Russas/CE</t>
  </si>
  <si>
    <t>Ruy Barbosa/BA</t>
  </si>
  <si>
    <t>Ruy Barbosa/RN</t>
  </si>
  <si>
    <t>Sabará/MG</t>
  </si>
  <si>
    <t>Sabáudia/PR</t>
  </si>
  <si>
    <t>Sabino/SP</t>
  </si>
  <si>
    <t>Sabinópolis/MG</t>
  </si>
  <si>
    <t>Saboeiro/CE</t>
  </si>
  <si>
    <t>Sacramento/MG</t>
  </si>
  <si>
    <t>Sagrada Família/RS</t>
  </si>
  <si>
    <t>Sagres/SP</t>
  </si>
  <si>
    <t>Sairé/PE</t>
  </si>
  <si>
    <t>Saldanha Marinho/RS</t>
  </si>
  <si>
    <t>Sales Oliveira/SP</t>
  </si>
  <si>
    <t>Sales/SP</t>
  </si>
  <si>
    <t>Salesópolis/SP</t>
  </si>
  <si>
    <t>Salete/SC</t>
  </si>
  <si>
    <t>Salgadinho/PB</t>
  </si>
  <si>
    <t>Salgadinho/PE</t>
  </si>
  <si>
    <t>Salgado de São Félix/PB</t>
  </si>
  <si>
    <t>Salgado Filho/PR</t>
  </si>
  <si>
    <t>Salgado/SE</t>
  </si>
  <si>
    <t>Salgueiro/PE</t>
  </si>
  <si>
    <t>Salinas da Margarida/BA</t>
  </si>
  <si>
    <t>Salinas/MG</t>
  </si>
  <si>
    <t>Salinópolis/PA</t>
  </si>
  <si>
    <t>Salitre/CE</t>
  </si>
  <si>
    <t>Salmourão/SP</t>
  </si>
  <si>
    <t>Saloá/PE</t>
  </si>
  <si>
    <t>Saltinho/SC</t>
  </si>
  <si>
    <t>Saltinho/SP</t>
  </si>
  <si>
    <t>Salto da Divisa/MG</t>
  </si>
  <si>
    <t>Salto de Pirapora/SP</t>
  </si>
  <si>
    <t>Salto do Céu/MT</t>
  </si>
  <si>
    <t>Salto do Itararé/PR</t>
  </si>
  <si>
    <t>Salto do Jacuí/RS</t>
  </si>
  <si>
    <t>Salto do Lontra/PR</t>
  </si>
  <si>
    <t>Salto Grande/SP</t>
  </si>
  <si>
    <t>Salto Veloso/SC</t>
  </si>
  <si>
    <t>Salto/SP</t>
  </si>
  <si>
    <t>Salvador Das Missões/RS</t>
  </si>
  <si>
    <t>Salvador do Sul/RS</t>
  </si>
  <si>
    <t>Salvador/BA</t>
  </si>
  <si>
    <t>Salvaterra/PA</t>
  </si>
  <si>
    <t>Sambaíba/MA</t>
  </si>
  <si>
    <t>Sampaio/TO</t>
  </si>
  <si>
    <t>Sananduva/RS</t>
  </si>
  <si>
    <t>Sanclerlândia/GO</t>
  </si>
  <si>
    <t>Sandolândia/TO</t>
  </si>
  <si>
    <t>Sandovalina/SP</t>
  </si>
  <si>
    <t>Sangão/SC</t>
  </si>
  <si>
    <t>Sanharó/PE</t>
  </si>
  <si>
    <t>Santa Adélia/SP</t>
  </si>
  <si>
    <t>Santa Albertina/SP</t>
  </si>
  <si>
    <t>Santa Amélia/PR</t>
  </si>
  <si>
    <t>Santa Bárbara D´oeste/SP</t>
  </si>
  <si>
    <t>Santa Bárbara de Goiás/GO</t>
  </si>
  <si>
    <t>Santa Bárbara do Leste/MG</t>
  </si>
  <si>
    <t>Santa Bárbara do Monte Verde/MG</t>
  </si>
  <si>
    <t>Santa Bárbara do Pará/PA</t>
  </si>
  <si>
    <t>Santa Bárbara do Sul/RS</t>
  </si>
  <si>
    <t>Santa Bárbara do Tugúrio/MG</t>
  </si>
  <si>
    <t>Santa Bárbara/BA</t>
  </si>
  <si>
    <t>Santa Bárbara/MG</t>
  </si>
  <si>
    <t>Santa Branca/SP</t>
  </si>
  <si>
    <t>Santa Brígida/BA</t>
  </si>
  <si>
    <t>Santa Carmem/MT</t>
  </si>
  <si>
    <t>Santa Cecília do Pavão/PR</t>
  </si>
  <si>
    <t>Santa Cecília do Sul/RS</t>
  </si>
  <si>
    <t>Santa Cecília/PB</t>
  </si>
  <si>
    <t>Santa Cecília/SC</t>
  </si>
  <si>
    <t>Santa Clara D´oeste/SP</t>
  </si>
  <si>
    <t>Santa Clara do Sul/RS</t>
  </si>
  <si>
    <t>Santa Cruz Cabrália/BA</t>
  </si>
  <si>
    <t>Santa Cruz da Baixa Verde/PE</t>
  </si>
  <si>
    <t>Santa Cruz da Conceição/SP</t>
  </si>
  <si>
    <t>Santa Cruz da Esperança/SP</t>
  </si>
  <si>
    <t>Santa Cruz da Vitória/BA</t>
  </si>
  <si>
    <t>Santa Cruz Das Palmeiras/SP</t>
  </si>
  <si>
    <t>Santa Cruz de Goiás/GO</t>
  </si>
  <si>
    <t>Santa Cruz de Minas/MG</t>
  </si>
  <si>
    <t>Santa Cruz de Monte Castelo/PR</t>
  </si>
  <si>
    <t>Santa Cruz de Salinas/MG</t>
  </si>
  <si>
    <t>Santa Cruz do Arari/PA</t>
  </si>
  <si>
    <t>Santa Cruz do Capibaribe/PE</t>
  </si>
  <si>
    <t>Santa Cruz do Escalvado/MG</t>
  </si>
  <si>
    <t>Santa Cruz do Piauí/PI</t>
  </si>
  <si>
    <t>Santa Cruz do Rio Pardo/SP</t>
  </si>
  <si>
    <t>Santa Cruz do Sul/RS</t>
  </si>
  <si>
    <t>Santa Cruz do Xingu/MT</t>
  </si>
  <si>
    <t>Santa Cruz Dos Milagres/PI</t>
  </si>
  <si>
    <t>Santa Cruz/PB</t>
  </si>
  <si>
    <t>Santa Cruz/PE</t>
  </si>
  <si>
    <t>Santa Cruz/RN</t>
  </si>
  <si>
    <t>Santa Efigênia de Minas/MG</t>
  </si>
  <si>
    <t>Santa Ernestina/SP</t>
  </si>
  <si>
    <t>Santa fé de Goiás/GO</t>
  </si>
  <si>
    <t>Santa fé de Minas/MG</t>
  </si>
  <si>
    <t>Santa fé do Araguaia/TO</t>
  </si>
  <si>
    <t>Santa fé do Sul/SP</t>
  </si>
  <si>
    <t>Santa fé/PR</t>
  </si>
  <si>
    <t>Santa Filomena do Maranhão/MA</t>
  </si>
  <si>
    <t>Santa Filomena/PE</t>
  </si>
  <si>
    <t>Santa Filomena/PI</t>
  </si>
  <si>
    <t>Santa Gertrudes/SP</t>
  </si>
  <si>
    <t>Santa Helena de Goiás/GO</t>
  </si>
  <si>
    <t>Santa Helena de Minas/MG</t>
  </si>
  <si>
    <t>Santa Helena/MA</t>
  </si>
  <si>
    <t>Santa Helena/PB</t>
  </si>
  <si>
    <t>Santa Helena/PR</t>
  </si>
  <si>
    <t>Santa Helena/SC</t>
  </si>
  <si>
    <t>Santa Inês/BA</t>
  </si>
  <si>
    <t>Santa Inês/MA</t>
  </si>
  <si>
    <t>Santa Inês/PB</t>
  </si>
  <si>
    <t>Santa Inês/PR</t>
  </si>
  <si>
    <t>Santa Isabel do Ivaí/PR</t>
  </si>
  <si>
    <t>Santa Isabel do Pará/PA</t>
  </si>
  <si>
    <t>Santa Isabel do Rio Negro/AM</t>
  </si>
  <si>
    <t>Santa Isabel/GO</t>
  </si>
  <si>
    <t>Santa Isabel/SP</t>
  </si>
  <si>
    <t>Santa Izabel do Oeste/PR</t>
  </si>
  <si>
    <t>Santa Juliana/MG</t>
  </si>
  <si>
    <t>Santa Leopoldina/ES</t>
  </si>
  <si>
    <t>Santa Lúcia/PR</t>
  </si>
  <si>
    <t>Santa Lúcia/SP</t>
  </si>
  <si>
    <t>Santa Luz/PI</t>
  </si>
  <si>
    <t>Santa Luzia D´oeste/RO</t>
  </si>
  <si>
    <t>Santa Luzia do Itanhy/SE</t>
  </si>
  <si>
    <t>Santa Luzia do Norte/AL</t>
  </si>
  <si>
    <t>Santa Luzia do Pará/PA</t>
  </si>
  <si>
    <t>Santa Luzia do Paruá/MA</t>
  </si>
  <si>
    <t>Santa Luzia/BA</t>
  </si>
  <si>
    <t>Santa Luzia/MA</t>
  </si>
  <si>
    <t>Santa Luzia/MG</t>
  </si>
  <si>
    <t>Santa Luzia/PB</t>
  </si>
  <si>
    <t>Santa Margarida do Sul/RS</t>
  </si>
  <si>
    <t>Santa Margarida/MG</t>
  </si>
  <si>
    <t>Santa Maria da Boa Vista/PE</t>
  </si>
  <si>
    <t>Santa Maria da Serra/SP</t>
  </si>
  <si>
    <t>Santa Maria da Vitória/BA</t>
  </si>
  <si>
    <t>Santa Maria Das Barreiras/PA</t>
  </si>
  <si>
    <t>Santa Maria de Itabira/MG</t>
  </si>
  <si>
    <t>Santa Maria de Jetibá/ES</t>
  </si>
  <si>
    <t>Santa Maria do Cambucá/PE</t>
  </si>
  <si>
    <t>Santa Maria do Herval/RS</t>
  </si>
  <si>
    <t>Santa Maria do Oeste/PR</t>
  </si>
  <si>
    <t>Santa Maria do Pará/PA</t>
  </si>
  <si>
    <t>Santa Maria do Salto/MG</t>
  </si>
  <si>
    <t>Santa Maria do Suaçuí/MG</t>
  </si>
  <si>
    <t>Santa Maria do Tocantins/TO</t>
  </si>
  <si>
    <t>Santa Maria Madalena/RJ</t>
  </si>
  <si>
    <t>Santa Maria/RN</t>
  </si>
  <si>
    <t>Santa Maria/RS</t>
  </si>
  <si>
    <t>Santa Mariana/PR</t>
  </si>
  <si>
    <t>Santa Mercedes/SP</t>
  </si>
  <si>
    <t>Santa Mônica/PR</t>
  </si>
  <si>
    <t>Santa Quitéria do Maranhão/MA</t>
  </si>
  <si>
    <t>Santa Quitéria/CE</t>
  </si>
  <si>
    <t>Santa Rita D´oeste/SP</t>
  </si>
  <si>
    <t>Santa Rita de Caldas/MG</t>
  </si>
  <si>
    <t>Santa Rita de Cássia/BA</t>
  </si>
  <si>
    <t>Santa Rita de Ibitipoca/MG</t>
  </si>
  <si>
    <t>Santa Rita de Jacutinga/MG</t>
  </si>
  <si>
    <t>Santa Rita de Minas/MG</t>
  </si>
  <si>
    <t>Santa Rita do Araguaia/GO</t>
  </si>
  <si>
    <t>Santa Rita do Itueto/MG</t>
  </si>
  <si>
    <t>Santa Rita do Novo Destino/GO</t>
  </si>
  <si>
    <t>Santa Rita do Pardo/MS</t>
  </si>
  <si>
    <t>Santa Rita do Passa Quatro/SP</t>
  </si>
  <si>
    <t>Santa Rita do Sapucaí/MG</t>
  </si>
  <si>
    <t>Santa Rita do Tocantins/TO</t>
  </si>
  <si>
    <t>Santa Rita do Trivelato/MT</t>
  </si>
  <si>
    <t>Santa Rita/MA</t>
  </si>
  <si>
    <t>Santa Rita/PB</t>
  </si>
  <si>
    <t>Santa Rosa da Serra/MG</t>
  </si>
  <si>
    <t>Santa Rosa de Goiás/GO</t>
  </si>
  <si>
    <t>Santa Rosa de Lima/SC</t>
  </si>
  <si>
    <t>Santa Rosa de Lima/SE</t>
  </si>
  <si>
    <t>Santa Rosa de Viterbo/SP</t>
  </si>
  <si>
    <t>Santa Rosa do Piauí/PI</t>
  </si>
  <si>
    <t>Santa Rosa do Purus/AC</t>
  </si>
  <si>
    <t>Santa Rosa do Sul/SC</t>
  </si>
  <si>
    <t>Santa Rosa do Tocantins/TO</t>
  </si>
  <si>
    <t>Santa Rosa/RS</t>
  </si>
  <si>
    <t>Santa Salete/SP</t>
  </si>
  <si>
    <t>Santa Teresa/ES</t>
  </si>
  <si>
    <t>Santa Teresinha/BA</t>
  </si>
  <si>
    <t>Santa Teresinha/PB</t>
  </si>
  <si>
    <t>Santa Tereza de Goiás/GO</t>
  </si>
  <si>
    <t>Santa Tereza do Oeste/PR</t>
  </si>
  <si>
    <t>Santa Tereza do Tocantins/TO</t>
  </si>
  <si>
    <t>Santa Tereza/RS</t>
  </si>
  <si>
    <t>Santa Terezinha de Goiás/GO</t>
  </si>
  <si>
    <t>Santa Terezinha de Itaipu/PR</t>
  </si>
  <si>
    <t>Santa Terezinha do Progresso/SC</t>
  </si>
  <si>
    <t>Santa Terezinha do Tocantins/TO</t>
  </si>
  <si>
    <t>Santa Terezinha/MT</t>
  </si>
  <si>
    <t>Santa Terezinha/PE</t>
  </si>
  <si>
    <t>Santa Terezinha/SC</t>
  </si>
  <si>
    <t>Santa Vitória do Palmar/RS</t>
  </si>
  <si>
    <t>Santa Vitória/MG</t>
  </si>
  <si>
    <t>Santaluz/BA</t>
  </si>
  <si>
    <t>Santana da Boa Vista/RS</t>
  </si>
  <si>
    <t>Santana da Ponte Pensa/SP</t>
  </si>
  <si>
    <t>Santana da Vargem/MG</t>
  </si>
  <si>
    <t>Santana de Cataguases/MG</t>
  </si>
  <si>
    <t>Santana de Mangueira/PB</t>
  </si>
  <si>
    <t>Santana de Parnaíba/SP</t>
  </si>
  <si>
    <t>Santana de Pirapama/MG</t>
  </si>
  <si>
    <t>Santana do Acaraú/CE</t>
  </si>
  <si>
    <t>Santana do Araguaia/PA</t>
  </si>
  <si>
    <t>Santana do Cariri/CE</t>
  </si>
  <si>
    <t>Santana do Deserto/MG</t>
  </si>
  <si>
    <t>Santana do Garambéu/MG</t>
  </si>
  <si>
    <t>Santana do Ipanema/AL</t>
  </si>
  <si>
    <t>Santana do Itararé/PR</t>
  </si>
  <si>
    <t>Santana do Jacaré/MG</t>
  </si>
  <si>
    <t>Santana do Livramento/RS</t>
  </si>
  <si>
    <t>Santana do Manhuaçu/MG</t>
  </si>
  <si>
    <t>Santana do Maranhão/MA</t>
  </si>
  <si>
    <t>Santana do Matos/RN</t>
  </si>
  <si>
    <t>Santana do Mundaú/AL</t>
  </si>
  <si>
    <t>Santana do Paraíso/MG</t>
  </si>
  <si>
    <t>Santana do Piauí/PI</t>
  </si>
  <si>
    <t>Santana do Riacho/MG</t>
  </si>
  <si>
    <t>Santana do São Francisco/SE</t>
  </si>
  <si>
    <t>Santana do Seridó/RN</t>
  </si>
  <si>
    <t>Santana Dos Garrotes/PB</t>
  </si>
  <si>
    <t>Santana Dos Montes/MG</t>
  </si>
  <si>
    <t>Santana/AP</t>
  </si>
  <si>
    <t>Santana/BA</t>
  </si>
  <si>
    <t>Santanópolis/BA</t>
  </si>
  <si>
    <t>Santarém Novo/PA</t>
  </si>
  <si>
    <t>Santarém/PA</t>
  </si>
  <si>
    <t>Santarém/PB</t>
  </si>
  <si>
    <t>Santiago do Sul/SC</t>
  </si>
  <si>
    <t>Santiago/RS</t>
  </si>
  <si>
    <t>Santo Afonso/MT</t>
  </si>
  <si>
    <t>Santo Amaro da Imperatriz/SC</t>
  </si>
  <si>
    <t>Santo Amaro Das Brotas/SE</t>
  </si>
  <si>
    <t>Santo Amaro do Maranhão/MA</t>
  </si>
  <si>
    <t>Santo Amaro/BA</t>
  </si>
  <si>
    <t>Santo Anastácio/SP</t>
  </si>
  <si>
    <t>Santo André/PB</t>
  </si>
  <si>
    <t>Santo André/SP</t>
  </si>
  <si>
    <t>Santo Ângelo/RS</t>
  </si>
  <si>
    <t>Santo Antônio da Alegria/SP</t>
  </si>
  <si>
    <t>Santo Antônio da Barra/GO</t>
  </si>
  <si>
    <t>Santo Antônio da Patrulha/RS</t>
  </si>
  <si>
    <t>Santo Antônio da Platina/PR</t>
  </si>
  <si>
    <t>Santo Antônio Das Missões/RS</t>
  </si>
  <si>
    <t>Santo Antônio de Goiás/GO</t>
  </si>
  <si>
    <t>Santo Antônio de Jesus/BA</t>
  </si>
  <si>
    <t>Santo Antônio de Lisboa/PI</t>
  </si>
  <si>
    <t>Santo Antônio de Pádua/RJ</t>
  </si>
  <si>
    <t>Santo Antônio de Posse/SP</t>
  </si>
  <si>
    <t>Santo Antônio do Amparo/MG</t>
  </si>
  <si>
    <t>Santo Antônio do Aracanguá/SP</t>
  </si>
  <si>
    <t>Santo Antônio do Aventureiro/MG</t>
  </si>
  <si>
    <t>Santo Antônio do Caiuá/PR</t>
  </si>
  <si>
    <t>Santo Antônio do Descoberto/GO</t>
  </si>
  <si>
    <t>Santo Antônio do Grama/MG</t>
  </si>
  <si>
    <t>Santo Antônio do Içá/AM</t>
  </si>
  <si>
    <t>Santo Antônio do Itambé/MG</t>
  </si>
  <si>
    <t>Santo Antônio do Jacinto/MG</t>
  </si>
  <si>
    <t>Santo Antônio do Jardim/SP</t>
  </si>
  <si>
    <t>Santo Antônio do Leste/MT</t>
  </si>
  <si>
    <t>Santo Antônio do Leverger/MT</t>
  </si>
  <si>
    <t>Santo Antônio do Monte/MG</t>
  </si>
  <si>
    <t>Santo Antônio do Palma/RS</t>
  </si>
  <si>
    <t>Santo Antônio do Paraíso/PR</t>
  </si>
  <si>
    <t>Santo Antônio do Pinhal/SP</t>
  </si>
  <si>
    <t>Santo Antônio do Planalto/RS</t>
  </si>
  <si>
    <t>Santo Antônio do Retiro/MG</t>
  </si>
  <si>
    <t>Santo Antônio do Rio Abaixo/MG</t>
  </si>
  <si>
    <t>Santo Antônio do Sudoeste/PR</t>
  </si>
  <si>
    <t>Santo Antônio do Tauá/PA</t>
  </si>
  <si>
    <t>Santo Antônio Dos Lopes/MA</t>
  </si>
  <si>
    <t>Santo Antônio Dos Milagres/PI</t>
  </si>
  <si>
    <t>Santo Antônio/RN</t>
  </si>
  <si>
    <t>Santo Augusto/RS</t>
  </si>
  <si>
    <t>Santo Cristo/RS</t>
  </si>
  <si>
    <t>Santo Estêvão/BA</t>
  </si>
  <si>
    <t>Santo Expedito do Sul/RS</t>
  </si>
  <si>
    <t>Santo Expedito/SP</t>
  </si>
  <si>
    <t>Santo Hipólito/MG</t>
  </si>
  <si>
    <t>Santo Inácio do Piauí/PI</t>
  </si>
  <si>
    <t>Santo Inácio/PR</t>
  </si>
  <si>
    <t>Santópolis do Aguapeí/SP</t>
  </si>
  <si>
    <t>Santos Dumont/MG</t>
  </si>
  <si>
    <t>Santos/SP</t>
  </si>
  <si>
    <t>São Benedito do Rio Preto/MA</t>
  </si>
  <si>
    <t>São Benedito do Sul/PE</t>
  </si>
  <si>
    <t>São Benedito/CE</t>
  </si>
  <si>
    <t>São Bentinho/PB</t>
  </si>
  <si>
    <t>São Bento Abade/MG</t>
  </si>
  <si>
    <t>São Bento do Norte/RN</t>
  </si>
  <si>
    <t>São Bento do Sapucaí/SP</t>
  </si>
  <si>
    <t>São Bento do Sul/SC</t>
  </si>
  <si>
    <t>São Bento do Tocantins/TO</t>
  </si>
  <si>
    <t>São Bento do Trairí/RN</t>
  </si>
  <si>
    <t>São Bento do Una/PE</t>
  </si>
  <si>
    <t>São Bento/MA</t>
  </si>
  <si>
    <t>São Bento/PB</t>
  </si>
  <si>
    <t>São Bernardino/SC</t>
  </si>
  <si>
    <t>São Bernardo do Campo/SP</t>
  </si>
  <si>
    <t>São Bernardo/MA</t>
  </si>
  <si>
    <t>São Bonifácio/SC</t>
  </si>
  <si>
    <t>São Borja/RS</t>
  </si>
  <si>
    <t>São Brás do Suaçuí/MG</t>
  </si>
  <si>
    <t>São Brás/AL</t>
  </si>
  <si>
    <t>São Braz do Piauí/PI</t>
  </si>
  <si>
    <t>São Caetano de Odivelas/PA</t>
  </si>
  <si>
    <t>São Caetano do Sul/SP</t>
  </si>
  <si>
    <t>São Caitano/PE</t>
  </si>
  <si>
    <t>São Carlos do Ivaí/PR</t>
  </si>
  <si>
    <t>São Carlos/SC</t>
  </si>
  <si>
    <t>São Carlos/SP</t>
  </si>
  <si>
    <t>São Cristovão do Sul/SC</t>
  </si>
  <si>
    <t>São Cristóvão/SE</t>
  </si>
  <si>
    <t>São Desidério/BA</t>
  </si>
  <si>
    <t>São Domingos Das Dores/MG</t>
  </si>
  <si>
    <t>São Domingos de Pombal/PB</t>
  </si>
  <si>
    <t>São Domingos do Araguaia/PA</t>
  </si>
  <si>
    <t>São Domingos do Azeitão/MA</t>
  </si>
  <si>
    <t>São Domingos do Capim/PA</t>
  </si>
  <si>
    <t>São Domingos do Cariri/PB</t>
  </si>
  <si>
    <t>São Domingos do Maranhão/MA</t>
  </si>
  <si>
    <t>São Domingos do Norte/ES</t>
  </si>
  <si>
    <t>São Domingos do Prata/MG</t>
  </si>
  <si>
    <t>São Domingos do Sul/RS</t>
  </si>
  <si>
    <t>São Domingos/BA</t>
  </si>
  <si>
    <t>São Domingos/GO</t>
  </si>
  <si>
    <t>São Domingos/SC</t>
  </si>
  <si>
    <t>São Domingos/SE</t>
  </si>
  <si>
    <t>São Felipe D´oeste/RO</t>
  </si>
  <si>
    <t>São Felipe/BA</t>
  </si>
  <si>
    <t>São Félix de Balsas/MA</t>
  </si>
  <si>
    <t>São Félix de Minas/MG</t>
  </si>
  <si>
    <t>São Félix do Araguaia/MT</t>
  </si>
  <si>
    <t>São Félix do Coribe/BA</t>
  </si>
  <si>
    <t>São Félix do Piauí/PI</t>
  </si>
  <si>
    <t>São Félix do Tocantins/TO</t>
  </si>
  <si>
    <t>São Félix do Xingu/PA</t>
  </si>
  <si>
    <t>São Félix/BA</t>
  </si>
  <si>
    <t>São Fernando/RN</t>
  </si>
  <si>
    <t>São Fidélis/RJ</t>
  </si>
  <si>
    <t>São Francisco de Assis do Piauí/PI</t>
  </si>
  <si>
    <t>São Francisco de Assis/RS</t>
  </si>
  <si>
    <t>São Francisco de Goiás/GO</t>
  </si>
  <si>
    <t>São Francisco de Itabapoana/RJ</t>
  </si>
  <si>
    <t>São Francisco de Paula/MG</t>
  </si>
  <si>
    <t>São Francisco de Paula/RS</t>
  </si>
  <si>
    <t>São Francisco de Sales/MG</t>
  </si>
  <si>
    <t>São Francisco do Brejão/MA</t>
  </si>
  <si>
    <t>São Francisco do Conde/BA</t>
  </si>
  <si>
    <t>São Francisco do Glória/MG</t>
  </si>
  <si>
    <t>São Francisco do Guaporé/RO</t>
  </si>
  <si>
    <t>São Francisco do Maranhão/MA</t>
  </si>
  <si>
    <t>São Francisco do Oeste/RN</t>
  </si>
  <si>
    <t>São Francisco do Pará/PA</t>
  </si>
  <si>
    <t>São Francisco do Piauí/PI</t>
  </si>
  <si>
    <t>São Francisco do Sul/SC</t>
  </si>
  <si>
    <t>São Francisco/MG</t>
  </si>
  <si>
    <t>São Francisco/PB</t>
  </si>
  <si>
    <t>São Francisco/SE</t>
  </si>
  <si>
    <t>São Francisco/SP</t>
  </si>
  <si>
    <t>São Gabriel da Cachoeira/AM</t>
  </si>
  <si>
    <t>São Gabriel da Palha/ES</t>
  </si>
  <si>
    <t>São Gabriel do Oeste/MS</t>
  </si>
  <si>
    <t>São Gabriel/BA</t>
  </si>
  <si>
    <t>São Gabriel/RS</t>
  </si>
  <si>
    <t>São Geraldo da Piedade/MG</t>
  </si>
  <si>
    <t>São Geraldo do Araguaia/PA</t>
  </si>
  <si>
    <t>São Geraldo do Baixio/MG</t>
  </si>
  <si>
    <t>São Geraldo/MG</t>
  </si>
  <si>
    <t>São Gonçalo do Abaeté/MG</t>
  </si>
  <si>
    <t>São Gonçalo do Amarante/CE</t>
  </si>
  <si>
    <t>São Gonçalo do Amarante/RN</t>
  </si>
  <si>
    <t>São Gonçalo do Gurguéia/PI</t>
  </si>
  <si>
    <t>São Gonçalo do Pará/MG</t>
  </si>
  <si>
    <t>São Gonçalo do Piauí/PI</t>
  </si>
  <si>
    <t>São Gonçalo do Rio Abaixo/MG</t>
  </si>
  <si>
    <t>São Gonçalo do Rio Preto/MG</t>
  </si>
  <si>
    <t>São Gonçalo do Sapucaí/MG</t>
  </si>
  <si>
    <t>São Gonçalo Dos Campos/BA</t>
  </si>
  <si>
    <t>São Gonçalo/RJ</t>
  </si>
  <si>
    <t>São Gotardo/MG</t>
  </si>
  <si>
    <t>São Jerônimo da Serra/PR</t>
  </si>
  <si>
    <t>São Jerônimo/RS</t>
  </si>
  <si>
    <t>São João Batista do Glória/MG</t>
  </si>
  <si>
    <t>São João Batista/MA</t>
  </si>
  <si>
    <t>São João Batista/SC</t>
  </si>
  <si>
    <t>São João D´aliança/GO</t>
  </si>
  <si>
    <t>São João da Baliza/RR</t>
  </si>
  <si>
    <t>São João da Barra/RJ</t>
  </si>
  <si>
    <t>São João da Boa Vista/SP</t>
  </si>
  <si>
    <t>São João da Canabrava/PI</t>
  </si>
  <si>
    <t>São João da Fronteira/PI</t>
  </si>
  <si>
    <t>São João da Lagoa/MG</t>
  </si>
  <si>
    <t>São João da Mata/MG</t>
  </si>
  <si>
    <t>São João da Paraúna/GO</t>
  </si>
  <si>
    <t>São João da Ponta/PA</t>
  </si>
  <si>
    <t>São João da Ponte/MG</t>
  </si>
  <si>
    <t>São João da Serra/PI</t>
  </si>
  <si>
    <t>São João da Urtiga/RS</t>
  </si>
  <si>
    <t>São João da Varjota/PI</t>
  </si>
  <si>
    <t>São João Das Duas Pontes/SP</t>
  </si>
  <si>
    <t>São João Das Missões/MG</t>
  </si>
  <si>
    <t>São João de Iracema/SP</t>
  </si>
  <si>
    <t>São João de Meriti/RJ</t>
  </si>
  <si>
    <t>São João de Pirabas/PA</t>
  </si>
  <si>
    <t>São João Del Rei/MG</t>
  </si>
  <si>
    <t>São João do Araguaia/PA</t>
  </si>
  <si>
    <t>São João do Arraial/PI</t>
  </si>
  <si>
    <t>São João do Caiuá/PR</t>
  </si>
  <si>
    <t>São João do Cariri/PB</t>
  </si>
  <si>
    <t>São João do Carú/MA</t>
  </si>
  <si>
    <t>São João do Itaperiú/SC</t>
  </si>
  <si>
    <t>São João do Ivaí/PR</t>
  </si>
  <si>
    <t>São João do Jaguaribe/CE</t>
  </si>
  <si>
    <t>São João do Manhuaçu/MG</t>
  </si>
  <si>
    <t>São João do Manteninha/MG</t>
  </si>
  <si>
    <t>São João do Oeste/SC</t>
  </si>
  <si>
    <t>São João do Oriente/MG</t>
  </si>
  <si>
    <t>São João do Pacuí/MG</t>
  </si>
  <si>
    <t>São João do Paraíso/MA</t>
  </si>
  <si>
    <t>São João do Paraíso/MG</t>
  </si>
  <si>
    <t>São João do Pau D´alho/SP</t>
  </si>
  <si>
    <t>São João do Piauí/PI</t>
  </si>
  <si>
    <t>São João do Polêsine/RS</t>
  </si>
  <si>
    <t>São João do Rio do Peixe/PB</t>
  </si>
  <si>
    <t>São João do Sabugi/RN</t>
  </si>
  <si>
    <t>São João do Soter/MA</t>
  </si>
  <si>
    <t>São João do Sul/SC</t>
  </si>
  <si>
    <t>São João do Tigre/PB</t>
  </si>
  <si>
    <t>São João do Triunfo/PR</t>
  </si>
  <si>
    <t>São João Dos Patos/MA</t>
  </si>
  <si>
    <t>São João Evangelista/MG</t>
  </si>
  <si>
    <t>São João Nepomuceno/MG</t>
  </si>
  <si>
    <t>São João/PE</t>
  </si>
  <si>
    <t>São João/PR</t>
  </si>
  <si>
    <t>São Joaquim da Barra/SP</t>
  </si>
  <si>
    <t>São Joaquim de Bicas/MG</t>
  </si>
  <si>
    <t>São Joaquim do Monte/PE</t>
  </si>
  <si>
    <t>São Joaquim/SC</t>
  </si>
  <si>
    <t>São Jorge D´oeste/PR</t>
  </si>
  <si>
    <t>São Jorge do Ivaí/PR</t>
  </si>
  <si>
    <t>São Jorge do Patrocínio/PR</t>
  </si>
  <si>
    <t>São Jorge/RS</t>
  </si>
  <si>
    <t>São José da Barra/MG</t>
  </si>
  <si>
    <t>São José da Bela Vista/SP</t>
  </si>
  <si>
    <t>São José da Boa Vista/PR</t>
  </si>
  <si>
    <t>São José da Coroa Grande/PE</t>
  </si>
  <si>
    <t>São José da Lagoa Tapada/PB</t>
  </si>
  <si>
    <t>São José da Laje/AL</t>
  </si>
  <si>
    <t>São José da Lapa/MG</t>
  </si>
  <si>
    <t>São José da Safira/MG</t>
  </si>
  <si>
    <t>São José da Tapera/AL</t>
  </si>
  <si>
    <t>São José da Varginha/MG</t>
  </si>
  <si>
    <t>São José da Vitória/BA</t>
  </si>
  <si>
    <t>São José Das Missões/RS</t>
  </si>
  <si>
    <t>São José Das Palmeiras/PR</t>
  </si>
  <si>
    <t>São José de Caiana/PB</t>
  </si>
  <si>
    <t>São José de Espinharas/PB</t>
  </si>
  <si>
    <t>São José de Mipibu/RN</t>
  </si>
  <si>
    <t>São José de Piranhas/PB</t>
  </si>
  <si>
    <t>São José de Princesa/PB</t>
  </si>
  <si>
    <t>São José de Ribamar/MA</t>
  </si>
  <si>
    <t>São José de Ubá/RJ</t>
  </si>
  <si>
    <t>São José do Alegre/MG</t>
  </si>
  <si>
    <t>São José do Barreiro/SP</t>
  </si>
  <si>
    <t>São José do Belmonte/PE</t>
  </si>
  <si>
    <t>São José do Bonfim/PB</t>
  </si>
  <si>
    <t>São José do Brejo do Cruz/PB</t>
  </si>
  <si>
    <t>São José do Calçado/ES</t>
  </si>
  <si>
    <t>São José do Campestre/RN</t>
  </si>
  <si>
    <t>São José do Cedro/SC</t>
  </si>
  <si>
    <t>São José do Cerrito/SC</t>
  </si>
  <si>
    <t>São José do Divino/MG</t>
  </si>
  <si>
    <t>São José do Divino/PI</t>
  </si>
  <si>
    <t>São José do Egito/PE</t>
  </si>
  <si>
    <t>São José do Goiabal/MG</t>
  </si>
  <si>
    <t>São José do Herval/RS</t>
  </si>
  <si>
    <t>São José do Hortêncio/RS</t>
  </si>
  <si>
    <t>São José do Inhacorá/RS</t>
  </si>
  <si>
    <t>São José do Jacuípe/BA</t>
  </si>
  <si>
    <t>São José do Jacuri/MG</t>
  </si>
  <si>
    <t>São José do Mantimento/MG</t>
  </si>
  <si>
    <t>São José do Norte/RS</t>
  </si>
  <si>
    <t>São José do Ouro/RS</t>
  </si>
  <si>
    <t>São José do Peixe/PI</t>
  </si>
  <si>
    <t>São José do Piauí/PI</t>
  </si>
  <si>
    <t>São José do Povo/MT</t>
  </si>
  <si>
    <t>São José do Rio Claro/MT</t>
  </si>
  <si>
    <t>São José do Rio Pardo/SP</t>
  </si>
  <si>
    <t>São José do Rio Preto/SP</t>
  </si>
  <si>
    <t>São José do Sabugi/PB</t>
  </si>
  <si>
    <t>São José do Seridó/RN</t>
  </si>
  <si>
    <t>São José do Sul/RS</t>
  </si>
  <si>
    <t>São José do Vale do Rio Preto/RJ</t>
  </si>
  <si>
    <t>São José do Xingu/MT</t>
  </si>
  <si>
    <t>São José Dos Ausentes/RS</t>
  </si>
  <si>
    <t>São José Dos Basílios/MA</t>
  </si>
  <si>
    <t>São José Dos Campos/SP</t>
  </si>
  <si>
    <t>São José Dos Cordeiros/PB</t>
  </si>
  <si>
    <t>São José Dos Pinhais/PR</t>
  </si>
  <si>
    <t>São José Dos Quatro Marcos/MT</t>
  </si>
  <si>
    <t>São José Dos Ramos/PB</t>
  </si>
  <si>
    <t>São José/SC</t>
  </si>
  <si>
    <t>São Julião/PI</t>
  </si>
  <si>
    <t>São Leopoldo/RS</t>
  </si>
  <si>
    <t>São Lourenço da Mata/PE</t>
  </si>
  <si>
    <t>São Lourenço da Serra/SP</t>
  </si>
  <si>
    <t>São Lourenço do Oeste/SC</t>
  </si>
  <si>
    <t>São Lourenço do Piauí/PI</t>
  </si>
  <si>
    <t>São Lourenço do Sul/RS</t>
  </si>
  <si>
    <t>São Lourenço/MG</t>
  </si>
  <si>
    <t>São Ludgero/SC</t>
  </si>
  <si>
    <t>São Luís de Montes Belos/GO</t>
  </si>
  <si>
    <t>São Luís do Curu/CE</t>
  </si>
  <si>
    <t>São Luís do Paraitinga/SP</t>
  </si>
  <si>
    <t>São Luis do Piauí/PI</t>
  </si>
  <si>
    <t>São Luís do Quitunde/AL</t>
  </si>
  <si>
    <t>São Luís Gonzaga do Maranhão/MA</t>
  </si>
  <si>
    <t>São Luís/MA</t>
  </si>
  <si>
    <t>São Luíz do Norte/GO</t>
  </si>
  <si>
    <t>São Luiz Gonzaga/RS</t>
  </si>
  <si>
    <t>São Luiz/RR</t>
  </si>
  <si>
    <t>São Mamede/PB</t>
  </si>
  <si>
    <t>São Manoel do Paraná/PR</t>
  </si>
  <si>
    <t>São Manuel/SP</t>
  </si>
  <si>
    <t>São Marcos/RS</t>
  </si>
  <si>
    <t>São Martinho da Serra/RS</t>
  </si>
  <si>
    <t>São Martinho/RS</t>
  </si>
  <si>
    <t>São Martinho/SC</t>
  </si>
  <si>
    <t>São Mateus do Maranhão/MA</t>
  </si>
  <si>
    <t>São Mateus do Sul/PR</t>
  </si>
  <si>
    <t>São Mateus/ES</t>
  </si>
  <si>
    <t>São Miguel Arcanjo/SP</t>
  </si>
  <si>
    <t>São Miguel da Baixa Grande/PI</t>
  </si>
  <si>
    <t>São Miguel da Boa Vista/SC</t>
  </si>
  <si>
    <t>São Miguel Das Matas/BA</t>
  </si>
  <si>
    <t>São Miguel Das Missões/RS</t>
  </si>
  <si>
    <t>São Miguel de Taipu/PB</t>
  </si>
  <si>
    <t>São Miguel do Aleixo/SE</t>
  </si>
  <si>
    <t>São Miguel do Anta/MG</t>
  </si>
  <si>
    <t>São Miguel do Araguaia/GO</t>
  </si>
  <si>
    <t>São Miguel do Fidalgo/PI</t>
  </si>
  <si>
    <t>São Miguel do Gostoso/RN</t>
  </si>
  <si>
    <t>São Miguel do Guamá/PA</t>
  </si>
  <si>
    <t>São Miguel do Guaporé/RO</t>
  </si>
  <si>
    <t>São Miguel do Iguaçu/PR</t>
  </si>
  <si>
    <t>São Miguel do Oeste/SC</t>
  </si>
  <si>
    <t>São Miguel do Passa Quatro/GO</t>
  </si>
  <si>
    <t>São Miguel do Tapuio/PI</t>
  </si>
  <si>
    <t>São Miguel do Tocantins/TO</t>
  </si>
  <si>
    <t>São Miguel Dos Campos/AL</t>
  </si>
  <si>
    <t>São Miguel Dos Milagres/AL</t>
  </si>
  <si>
    <t>São Miguel/RN</t>
  </si>
  <si>
    <t>São Nicolau/RS</t>
  </si>
  <si>
    <t>São Patrício/GO</t>
  </si>
  <si>
    <t>São Paulo Das Missões/RS</t>
  </si>
  <si>
    <t>São Paulo de Olivença/AM</t>
  </si>
  <si>
    <t>São Paulo do Potengi/RN</t>
  </si>
  <si>
    <t>São Paulo/SP</t>
  </si>
  <si>
    <t>São Pedro da Água Branca/MA</t>
  </si>
  <si>
    <t>São Pedro da Aldeia/RJ</t>
  </si>
  <si>
    <t>São Pedro da Cipa/MT</t>
  </si>
  <si>
    <t>São Pedro da Serra/RS</t>
  </si>
  <si>
    <t>São Pedro da União/MG</t>
  </si>
  <si>
    <t>São Pedro Das Missões/RS</t>
  </si>
  <si>
    <t>São Pedro de Alcântara/SC</t>
  </si>
  <si>
    <t>São Pedro do Butiá/RS</t>
  </si>
  <si>
    <t>São Pedro do Iguaçu/PR</t>
  </si>
  <si>
    <t>São Pedro do Ivaí/PR</t>
  </si>
  <si>
    <t>São Pedro do Paraná/PR</t>
  </si>
  <si>
    <t>São Pedro do Piauí/PI</t>
  </si>
  <si>
    <t>São Pedro do Suaçuí/MG</t>
  </si>
  <si>
    <t>São Pedro do Sul/RS</t>
  </si>
  <si>
    <t>São Pedro do Turvo/SP</t>
  </si>
  <si>
    <t>São Pedro Dos Crentes/MA</t>
  </si>
  <si>
    <t>São Pedro Dos Ferros/MG</t>
  </si>
  <si>
    <t>São Pedro/RN</t>
  </si>
  <si>
    <t>São Pedro/SP</t>
  </si>
  <si>
    <t>São Rafael/RN</t>
  </si>
  <si>
    <t>São Raimundo Das Mangabeiras/MA</t>
  </si>
  <si>
    <t>São Raimundo do Doca Bezerra/MA</t>
  </si>
  <si>
    <t>São Raimundo Nonato/PI</t>
  </si>
  <si>
    <t>São Roberto/MA</t>
  </si>
  <si>
    <t>São Romão/MG</t>
  </si>
  <si>
    <t>São Roque de Minas/MG</t>
  </si>
  <si>
    <t>São Roque do Canaã/ES</t>
  </si>
  <si>
    <t>São Roque/SP</t>
  </si>
  <si>
    <t>São Salvador do Tocantins/TO</t>
  </si>
  <si>
    <t>São Sebastião da Amoreira/PR</t>
  </si>
  <si>
    <t>São Sebastião da Bela Vista/MG</t>
  </si>
  <si>
    <t>São Sebastião da Boa Vista/PA</t>
  </si>
  <si>
    <t>São Sebastião da Grama/SP</t>
  </si>
  <si>
    <t>São Sebastião da Vargem Alegre/MG</t>
  </si>
  <si>
    <t>São Sebastião de Lagoa de Roça/PB</t>
  </si>
  <si>
    <t>São Sebastião do Alto/RJ</t>
  </si>
  <si>
    <t>São Sebastião do Anta/MG</t>
  </si>
  <si>
    <t>São Sebastião do Caí/RS</t>
  </si>
  <si>
    <t>São Sebastião do Maranhão/MG</t>
  </si>
  <si>
    <t>São Sebastião do Oeste/MG</t>
  </si>
  <si>
    <t>São Sebastião do Paraíso/MG</t>
  </si>
  <si>
    <t>São Sebastião do Passé/BA</t>
  </si>
  <si>
    <t>São Sebastião do Rio Preto/MG</t>
  </si>
  <si>
    <t>São Sebastião do Rio Verde/MG</t>
  </si>
  <si>
    <t>São Sebastião do Tocantins/TO</t>
  </si>
  <si>
    <t>São Sebastião do Uatumã/AM</t>
  </si>
  <si>
    <t>São Sebastião do Umbuzeiro/PB</t>
  </si>
  <si>
    <t>São Sebastião/AL</t>
  </si>
  <si>
    <t>São Sebastião/SP</t>
  </si>
  <si>
    <t>São Sepé/RS</t>
  </si>
  <si>
    <t>São Simão/GO</t>
  </si>
  <si>
    <t>São Simão/SP</t>
  </si>
  <si>
    <t>São Thomé Das Letras/MG</t>
  </si>
  <si>
    <t>São Tiago/MG</t>
  </si>
  <si>
    <t>São Tomás de Aquino/MG</t>
  </si>
  <si>
    <t>São Tomé/PR</t>
  </si>
  <si>
    <t>São Tomé/RN</t>
  </si>
  <si>
    <t>São Valentim do Sul/RS</t>
  </si>
  <si>
    <t>São Valentim/RS</t>
  </si>
  <si>
    <t>São Valério da Natividade/TO</t>
  </si>
  <si>
    <t>São Valério do Sul/RS</t>
  </si>
  <si>
    <t>São Vendelino/RS</t>
  </si>
  <si>
    <t>São Vicente de Minas/MG</t>
  </si>
  <si>
    <t>São Vicente do Sul/RS</t>
  </si>
  <si>
    <t>São Vicente Ferrer/MA</t>
  </si>
  <si>
    <t>São Vicente Ferrer/PE</t>
  </si>
  <si>
    <t>São Vicente/RN</t>
  </si>
  <si>
    <t>São Vicente/SP</t>
  </si>
  <si>
    <t>Sapé/PB</t>
  </si>
  <si>
    <t>Sapeaçu/BA</t>
  </si>
  <si>
    <t>Sapezal/MT</t>
  </si>
  <si>
    <t>Sapiranga/RS</t>
  </si>
  <si>
    <t>Sapopema/PR</t>
  </si>
  <si>
    <t>Sapucaia do Sul/RS</t>
  </si>
  <si>
    <t>Sapucaia/PA</t>
  </si>
  <si>
    <t>Sapucaia/RJ</t>
  </si>
  <si>
    <t>Sapucaí-mirim/MG</t>
  </si>
  <si>
    <t>Saquarema/RJ</t>
  </si>
  <si>
    <t>Sarandi/PR</t>
  </si>
  <si>
    <t>Sarandi/RS</t>
  </si>
  <si>
    <t>Sarapuí/SP</t>
  </si>
  <si>
    <t>Sardoá/MG</t>
  </si>
  <si>
    <t>Sarutaiá/SP</t>
  </si>
  <si>
    <t>Sarzedo/MG</t>
  </si>
  <si>
    <t>Sátiro Dias/BA</t>
  </si>
  <si>
    <t>Satuba/AL</t>
  </si>
  <si>
    <t>Satubinha/MA</t>
  </si>
  <si>
    <t>Saubara/BA</t>
  </si>
  <si>
    <t>Saudade do Iguaçu/PR</t>
  </si>
  <si>
    <t>Saudades/SC</t>
  </si>
  <si>
    <t>Saúde/BA</t>
  </si>
  <si>
    <t>Schroeder/SC</t>
  </si>
  <si>
    <t>Seabra/BA</t>
  </si>
  <si>
    <t>Seara/SC</t>
  </si>
  <si>
    <t>Sebastianópolis do Sul/SP</t>
  </si>
  <si>
    <t>Sebastião Barros/PI</t>
  </si>
  <si>
    <t>Sebastião Laranjeiras/BA</t>
  </si>
  <si>
    <t>Sebastião Leal/PI</t>
  </si>
  <si>
    <t>Seberi/RS</t>
  </si>
  <si>
    <t>Sede Nova/RS</t>
  </si>
  <si>
    <t>Segredo/RS</t>
  </si>
  <si>
    <t>Selbach/RS</t>
  </si>
  <si>
    <t>Selvíria/MS</t>
  </si>
  <si>
    <t>Sem-peixe/MG</t>
  </si>
  <si>
    <t>Sena Madureira/AC</t>
  </si>
  <si>
    <t>Senador Alexandre Costa/MA</t>
  </si>
  <si>
    <t>Senador Amaral/MG</t>
  </si>
  <si>
    <t>Senador Canedo/GO</t>
  </si>
  <si>
    <t>Senador Cortes/MG</t>
  </si>
  <si>
    <t>Senador Elói de Souza/RN</t>
  </si>
  <si>
    <t>Senador Firmino/MG</t>
  </si>
  <si>
    <t>Senador Georgino Avelino/RN</t>
  </si>
  <si>
    <t>Senador Guiomard/AC</t>
  </si>
  <si>
    <t>Senador José Bento/MG</t>
  </si>
  <si>
    <t>Senador José Porfírio/PA</t>
  </si>
  <si>
    <t>Senador la Rocque/MA</t>
  </si>
  <si>
    <t>Senador Modestino Gonçalves/MG</t>
  </si>
  <si>
    <t>Senador Pompeu/CE</t>
  </si>
  <si>
    <t>Senador Rui Palmeira/AL</t>
  </si>
  <si>
    <t>Senador sá/CE</t>
  </si>
  <si>
    <t>Senador Salgado Filho/RS</t>
  </si>
  <si>
    <t>Sengés/PR</t>
  </si>
  <si>
    <t>Senhor do Bonfim/BA</t>
  </si>
  <si>
    <t>Senhora de Oliveira/MG</t>
  </si>
  <si>
    <t>Senhora do Porto/MG</t>
  </si>
  <si>
    <t>Senhora Dos Remédios/MG</t>
  </si>
  <si>
    <t>Sentinela do Sul/RS</t>
  </si>
  <si>
    <t>Sento sé/BA</t>
  </si>
  <si>
    <t>Serafina Corrêa/RS</t>
  </si>
  <si>
    <t>Sericita/MG</t>
  </si>
  <si>
    <t>Seridó/PB</t>
  </si>
  <si>
    <t>Seringueiras/RO</t>
  </si>
  <si>
    <t>Sério/RS</t>
  </si>
  <si>
    <t>Seritinga/MG</t>
  </si>
  <si>
    <t>Seropédica/RJ</t>
  </si>
  <si>
    <t>Serra Alta/SC</t>
  </si>
  <si>
    <t>Serra Azul de Minas/MG</t>
  </si>
  <si>
    <t>Serra Azul/SP</t>
  </si>
  <si>
    <t>Serra Branca/PB</t>
  </si>
  <si>
    <t>Serra da Raiz/PB</t>
  </si>
  <si>
    <t>Serra da Saudade/MG</t>
  </si>
  <si>
    <t>Serra de São Bento/RN</t>
  </si>
  <si>
    <t>Serra do Mel/RN</t>
  </si>
  <si>
    <t>Serra do Navio/AP</t>
  </si>
  <si>
    <t>Serra do Ramalho/BA</t>
  </si>
  <si>
    <t>Serra do Salitre/MG</t>
  </si>
  <si>
    <t>Serra Dos Aimorés/MG</t>
  </si>
  <si>
    <t>Serra Dourada/BA</t>
  </si>
  <si>
    <t>Serra Grande/PB</t>
  </si>
  <si>
    <t>Serra Negra do Norte/RN</t>
  </si>
  <si>
    <t>Serra Negra/SP</t>
  </si>
  <si>
    <t>Serra Nova Dourada/MT</t>
  </si>
  <si>
    <t>Serra Preta/BA</t>
  </si>
  <si>
    <t>Serra Redonda/PB</t>
  </si>
  <si>
    <t>Serra Talhada/PE</t>
  </si>
  <si>
    <t>Serra/ES</t>
  </si>
  <si>
    <t>Serrana/SP</t>
  </si>
  <si>
    <t>Serrania/MG</t>
  </si>
  <si>
    <t>Serrano do Maranhão/MA</t>
  </si>
  <si>
    <t>Serranópolis de Minas/MG</t>
  </si>
  <si>
    <t>Serranópolis do Iguaçu/PR</t>
  </si>
  <si>
    <t>Serranópolis/GO</t>
  </si>
  <si>
    <t>Serranos/MG</t>
  </si>
  <si>
    <t>Serraria/PB</t>
  </si>
  <si>
    <t>Serrinha Dos Pintos/RN</t>
  </si>
  <si>
    <t>Serrinha/BA</t>
  </si>
  <si>
    <t>Serrinha/RN</t>
  </si>
  <si>
    <t>Serrita/PE</t>
  </si>
  <si>
    <t>Serro/MG</t>
  </si>
  <si>
    <t>Serrolândia/BA</t>
  </si>
  <si>
    <t>Sertaneja/PR</t>
  </si>
  <si>
    <t>Sertânia/PE</t>
  </si>
  <si>
    <t>Sertanópolis/PR</t>
  </si>
  <si>
    <t>Sertão Santana/RS</t>
  </si>
  <si>
    <t>Sertão/RS</t>
  </si>
  <si>
    <t>Sertãozinho/PB</t>
  </si>
  <si>
    <t>Sertãozinho/SP</t>
  </si>
  <si>
    <t>Sete Barras/SP</t>
  </si>
  <si>
    <t>Sete de Setembro/RS</t>
  </si>
  <si>
    <t>Sete Lagoas/MG</t>
  </si>
  <si>
    <t>Sete Quedas/MS</t>
  </si>
  <si>
    <t>Setubinha/MG</t>
  </si>
  <si>
    <t>Severiano de Almeida/RS</t>
  </si>
  <si>
    <t>Severiano Melo/RN</t>
  </si>
  <si>
    <t>Severínia/SP</t>
  </si>
  <si>
    <t>Siderópolis/SC</t>
  </si>
  <si>
    <t>Sidrolândia/MS</t>
  </si>
  <si>
    <t>Sigefredo Pacheco/PI</t>
  </si>
  <si>
    <t>Silva Jardim/RJ</t>
  </si>
  <si>
    <t>Silvânia/GO</t>
  </si>
  <si>
    <t>Silvanópolis/TO</t>
  </si>
  <si>
    <t>Silveira Martins/RS</t>
  </si>
  <si>
    <t>Silveirânia/MG</t>
  </si>
  <si>
    <t>Silveiras/SP</t>
  </si>
  <si>
    <t>Silves/AM</t>
  </si>
  <si>
    <t>Silvianópolis/MG</t>
  </si>
  <si>
    <t>Simão Dias/SE</t>
  </si>
  <si>
    <t>Simão Pereira/MG</t>
  </si>
  <si>
    <t>Simões Filho/BA</t>
  </si>
  <si>
    <t>Simões/PI</t>
  </si>
  <si>
    <t>Simolândia/GO</t>
  </si>
  <si>
    <t>Simonésia/MG</t>
  </si>
  <si>
    <t>Simplício Mendes/PI</t>
  </si>
  <si>
    <t>Sinimbu/RS</t>
  </si>
  <si>
    <t>Sinop/MT</t>
  </si>
  <si>
    <t>Siqueira Campos/PR</t>
  </si>
  <si>
    <t>Sirinhaém/PE</t>
  </si>
  <si>
    <t>Siriri/SE</t>
  </si>
  <si>
    <t>Sítio D´abadia/GO</t>
  </si>
  <si>
    <t>Sítio do Mato/BA</t>
  </si>
  <si>
    <t>Sítio do Quinto/BA</t>
  </si>
  <si>
    <t>Sítio Novo do Tocantins/TO</t>
  </si>
  <si>
    <t>Sítio Novo/MA</t>
  </si>
  <si>
    <t>Sítio Novo/RN</t>
  </si>
  <si>
    <t>Sobradinho/BA</t>
  </si>
  <si>
    <t>Sobradinho/RS</t>
  </si>
  <si>
    <t>Sobrado/PB</t>
  </si>
  <si>
    <t>Sobral/CE</t>
  </si>
  <si>
    <t>Sobrália/MG</t>
  </si>
  <si>
    <t>Socorro do Piauí/PI</t>
  </si>
  <si>
    <t>Socorro/SP</t>
  </si>
  <si>
    <t>Solânea/PB</t>
  </si>
  <si>
    <t>Soledade de Minas/MG</t>
  </si>
  <si>
    <t>Soledade/PB</t>
  </si>
  <si>
    <t>Soledade/RS</t>
  </si>
  <si>
    <t>Solidão/PE</t>
  </si>
  <si>
    <t>Solonópole/CE</t>
  </si>
  <si>
    <t>Sombrio/SC</t>
  </si>
  <si>
    <t>Sonora/MS</t>
  </si>
  <si>
    <t>Sooretama/ES</t>
  </si>
  <si>
    <t>Sorocaba/SP</t>
  </si>
  <si>
    <t>Sorriso/MT</t>
  </si>
  <si>
    <t>Sossêgo/PB</t>
  </si>
  <si>
    <t>Soure/PA</t>
  </si>
  <si>
    <t>Sousa/PB</t>
  </si>
  <si>
    <t>Souto Soares/BA</t>
  </si>
  <si>
    <t>Sucupira do Norte/MA</t>
  </si>
  <si>
    <t>Sucupira do Riachão/MA</t>
  </si>
  <si>
    <t>Sucupira/TO</t>
  </si>
  <si>
    <t>Sud Mennucci/SP</t>
  </si>
  <si>
    <t>Sul Brasil/SC</t>
  </si>
  <si>
    <t>Sulina/PR</t>
  </si>
  <si>
    <t>Sumaré/SP</t>
  </si>
  <si>
    <t>Sumé/PB</t>
  </si>
  <si>
    <t>Sumidouro/RJ</t>
  </si>
  <si>
    <t>Surubim/PE</t>
  </si>
  <si>
    <t>Sussuapara/PI</t>
  </si>
  <si>
    <t>Suzanápolis/SP</t>
  </si>
  <si>
    <t>Suzano/SP</t>
  </si>
  <si>
    <t>Tabaí/RS</t>
  </si>
  <si>
    <t>Tabaporã/MT</t>
  </si>
  <si>
    <t>Tabapuã/SP</t>
  </si>
  <si>
    <t>Tabatinga/AM</t>
  </si>
  <si>
    <t>Tabatinga/SP</t>
  </si>
  <si>
    <t>Tabira/PE</t>
  </si>
  <si>
    <t>Taboão da Serra/SP</t>
  </si>
  <si>
    <t>Tabocas do Brejo Velho/BA</t>
  </si>
  <si>
    <t>Taboleiro Grande/RN</t>
  </si>
  <si>
    <t>Tabuleiro do Norte/CE</t>
  </si>
  <si>
    <t>Tabuleiro/MG</t>
  </si>
  <si>
    <t>Tacaimbó/PE</t>
  </si>
  <si>
    <t>Tacaratu/PE</t>
  </si>
  <si>
    <t>Taciba/SP</t>
  </si>
  <si>
    <t>Tacuru/MS</t>
  </si>
  <si>
    <t>Taguaí/SP</t>
  </si>
  <si>
    <t>Taguatinga/TO</t>
  </si>
  <si>
    <t>Taiaçu/SP</t>
  </si>
  <si>
    <t>Tailândia/PA</t>
  </si>
  <si>
    <t>Taió/SC</t>
  </si>
  <si>
    <t>Taiobeiras/MG</t>
  </si>
  <si>
    <t>Taipas do Tocantins/TO</t>
  </si>
  <si>
    <t>Taipu/RN</t>
  </si>
  <si>
    <t>Taiúva/SP</t>
  </si>
  <si>
    <t>Talismã/TO</t>
  </si>
  <si>
    <t>Tamandaré/PE</t>
  </si>
  <si>
    <t>Tamarana/PR</t>
  </si>
  <si>
    <t>Tambaú/SP</t>
  </si>
  <si>
    <t>Tamboara/PR</t>
  </si>
  <si>
    <t>Tamboril do Piauí/PI</t>
  </si>
  <si>
    <t>Tamboril/CE</t>
  </si>
  <si>
    <t>Tanabi/SP</t>
  </si>
  <si>
    <t>Tangará da Serra/MT</t>
  </si>
  <si>
    <t>Tangará/RN</t>
  </si>
  <si>
    <t>Tangará/SC</t>
  </si>
  <si>
    <t>Tanguá/RJ</t>
  </si>
  <si>
    <t>Tanhaçu/BA</t>
  </si>
  <si>
    <t>Tanque D´arca/AL</t>
  </si>
  <si>
    <t>Tanque do Piauí/PI</t>
  </si>
  <si>
    <t>Tanque Novo/BA</t>
  </si>
  <si>
    <t>Tanquinho/BA</t>
  </si>
  <si>
    <t>Taparuba/MG</t>
  </si>
  <si>
    <t>Tapauá/AM</t>
  </si>
  <si>
    <t>Tapejara/PR</t>
  </si>
  <si>
    <t>Tapejara/RS</t>
  </si>
  <si>
    <t>Tapera/RS</t>
  </si>
  <si>
    <t>Taperoá/BA</t>
  </si>
  <si>
    <t>Taperoá/PB</t>
  </si>
  <si>
    <t>Tapes/RS</t>
  </si>
  <si>
    <t>Tapira/MG</t>
  </si>
  <si>
    <t>Tapira/PR</t>
  </si>
  <si>
    <t>Tapiraí/MG</t>
  </si>
  <si>
    <t>Tapiraí/SP</t>
  </si>
  <si>
    <t>Tapiramutá/BA</t>
  </si>
  <si>
    <t>Tapiratiba/SP</t>
  </si>
  <si>
    <t>Tapurah/MT</t>
  </si>
  <si>
    <t>Taquara/RS</t>
  </si>
  <si>
    <t>Taquaraçu de Minas/MG</t>
  </si>
  <si>
    <t>Taquaral de Goiás/GO</t>
  </si>
  <si>
    <t>Taquaral/SP</t>
  </si>
  <si>
    <t>Taquarana/AL</t>
  </si>
  <si>
    <t>Taquari/RS</t>
  </si>
  <si>
    <t>Taquaritinga do Norte/PE</t>
  </si>
  <si>
    <t>Taquaritinga/SP</t>
  </si>
  <si>
    <t>Taquarituba/SP</t>
  </si>
  <si>
    <t>Taquarivaí/SP</t>
  </si>
  <si>
    <t>Taquaruçu do Sul/RS</t>
  </si>
  <si>
    <t>Taquarussu/MS</t>
  </si>
  <si>
    <t>Tarabai/SP</t>
  </si>
  <si>
    <t>Tarauacá/AC</t>
  </si>
  <si>
    <t>Tarrafas/CE</t>
  </si>
  <si>
    <t>Tartarugalzinho/AP</t>
  </si>
  <si>
    <t>Tarumã/SP</t>
  </si>
  <si>
    <t>Tarumirim/MG</t>
  </si>
  <si>
    <t>Tasso Fragoso/MA</t>
  </si>
  <si>
    <t>Tatuí/SP</t>
  </si>
  <si>
    <t>Tauá/CE</t>
  </si>
  <si>
    <t>Taubaté/SP</t>
  </si>
  <si>
    <t>Tavares/PB</t>
  </si>
  <si>
    <t>Tavares/RS</t>
  </si>
  <si>
    <t>Tefé/AM</t>
  </si>
  <si>
    <t>Teixeira de Freitas/BA</t>
  </si>
  <si>
    <t>Teixeira Soares/PR</t>
  </si>
  <si>
    <t>Teixeira/PB</t>
  </si>
  <si>
    <t>Teixeiras/MG</t>
  </si>
  <si>
    <t>Teixeirópolis/RO</t>
  </si>
  <si>
    <t>Tejuçuoca/CE</t>
  </si>
  <si>
    <t>Tejupá/SP</t>
  </si>
  <si>
    <t>Telêmaco Borba/PR</t>
  </si>
  <si>
    <t>Telha/SE</t>
  </si>
  <si>
    <t>Tenente Ananias/RN</t>
  </si>
  <si>
    <t>Tenente Laurentino Cruz/RN</t>
  </si>
  <si>
    <t>Tenente Portela/RS</t>
  </si>
  <si>
    <t>Tenório/PB</t>
  </si>
  <si>
    <t>Teodoro Sampaio/BA</t>
  </si>
  <si>
    <t>Teodoro Sampaio/SP</t>
  </si>
  <si>
    <t>Teofilândia/BA</t>
  </si>
  <si>
    <t>Teófilo Otoni/MG</t>
  </si>
  <si>
    <t>Teolândia/BA</t>
  </si>
  <si>
    <t>Teotônio Vilela/AL</t>
  </si>
  <si>
    <t>Terenos/MS</t>
  </si>
  <si>
    <t>Teresina de Goiás/GO</t>
  </si>
  <si>
    <t>Teresina/PI</t>
  </si>
  <si>
    <t>Teresópolis/RJ</t>
  </si>
  <si>
    <t>Terezinha/PE</t>
  </si>
  <si>
    <t>Terezópolis de Goiás/GO</t>
  </si>
  <si>
    <t>Terra Alta/PA</t>
  </si>
  <si>
    <t>Terra Boa/PR</t>
  </si>
  <si>
    <t>Terra de Areia/RS</t>
  </si>
  <si>
    <t>Terra Nova do Norte/MT</t>
  </si>
  <si>
    <t>Terra Nova/BA</t>
  </si>
  <si>
    <t>Terra Nova/PE</t>
  </si>
  <si>
    <t>Terra Rica/PR</t>
  </si>
  <si>
    <t>Terra Roxa/PR</t>
  </si>
  <si>
    <t>Terra Roxa/SP</t>
  </si>
  <si>
    <t>Terra Santa/PA</t>
  </si>
  <si>
    <t>Tesouro/MT</t>
  </si>
  <si>
    <t>Teutônia/RS</t>
  </si>
  <si>
    <t>Theobroma/RO</t>
  </si>
  <si>
    <t>Tianguá/CE</t>
  </si>
  <si>
    <t>Tibagi/PR</t>
  </si>
  <si>
    <t>Tibau do Sul/RN</t>
  </si>
  <si>
    <t>Tibau/RN</t>
  </si>
  <si>
    <t>Tietê/SP</t>
  </si>
  <si>
    <t>Tigrinhos/SC</t>
  </si>
  <si>
    <t>Tijucas do Sul/PR</t>
  </si>
  <si>
    <t>Tijucas/SC</t>
  </si>
  <si>
    <t>Timbaúba Dos Batistas/RN</t>
  </si>
  <si>
    <t>Timbaúba/PE</t>
  </si>
  <si>
    <t>Timbé do Sul/SC</t>
  </si>
  <si>
    <t>Timbiras/MA</t>
  </si>
  <si>
    <t>Timbó Grande/SC</t>
  </si>
  <si>
    <t>Timbó/SC</t>
  </si>
  <si>
    <t>Timburi/SP</t>
  </si>
  <si>
    <t>Timon/MA</t>
  </si>
  <si>
    <t>Timóteo/MG</t>
  </si>
  <si>
    <t>Tio Hugo/RS</t>
  </si>
  <si>
    <t>Tiradentes do Sul/RS</t>
  </si>
  <si>
    <t>Tiradentes/MG</t>
  </si>
  <si>
    <t>Tiros/MG</t>
  </si>
  <si>
    <t>Tobias Barreto/SE</t>
  </si>
  <si>
    <t>Tocantínia/TO</t>
  </si>
  <si>
    <t>Tocantinópolis/TO</t>
  </si>
  <si>
    <t>Tocantins/MG</t>
  </si>
  <si>
    <t>Tocos do Moji/MG</t>
  </si>
  <si>
    <t>Toledo/MG</t>
  </si>
  <si>
    <t>Toledo/PR</t>
  </si>
  <si>
    <t>Tomar do Geru/SE</t>
  </si>
  <si>
    <t>Tomazina/PR</t>
  </si>
  <si>
    <t>Tombos/MG</t>
  </si>
  <si>
    <t>Tomé-açu/PA</t>
  </si>
  <si>
    <t>Tonantins/AM</t>
  </si>
  <si>
    <t>Toritama/PE</t>
  </si>
  <si>
    <t>Torixoréu/MT</t>
  </si>
  <si>
    <t>Toropi/RS</t>
  </si>
  <si>
    <t>Torre de Pedra/SP</t>
  </si>
  <si>
    <t>Torres/RS</t>
  </si>
  <si>
    <t>Torrinha/SP</t>
  </si>
  <si>
    <t>Touros/RN</t>
  </si>
  <si>
    <t>Trabiju/SP</t>
  </si>
  <si>
    <t>Tracuateua/PA</t>
  </si>
  <si>
    <t>Tracunhaém/PE</t>
  </si>
  <si>
    <t>Traipu/AL</t>
  </si>
  <si>
    <t>Trairão/PA</t>
  </si>
  <si>
    <t>Trairi/CE</t>
  </si>
  <si>
    <t>Trajano de Morais/RJ</t>
  </si>
  <si>
    <t>Tramandaí/RS</t>
  </si>
  <si>
    <t>Travesseiro/RS</t>
  </si>
  <si>
    <t>Tremedal/BA</t>
  </si>
  <si>
    <t>Tremembé/SP</t>
  </si>
  <si>
    <t>Três Arroios/RS</t>
  </si>
  <si>
    <t>Três Barras do Paraná/PR</t>
  </si>
  <si>
    <t>Três Barras/SC</t>
  </si>
  <si>
    <t>Três Cachoeiras/RS</t>
  </si>
  <si>
    <t>Três Corações/MG</t>
  </si>
  <si>
    <t>Três Coroas/RS</t>
  </si>
  <si>
    <t>Três de Maio/RS</t>
  </si>
  <si>
    <t>Três Forquilhas/RS</t>
  </si>
  <si>
    <t>Três Fronteiras/SP</t>
  </si>
  <si>
    <t>Três Lagoas/MS</t>
  </si>
  <si>
    <t>Três Marias/MG</t>
  </si>
  <si>
    <t>Três Palmeiras/RS</t>
  </si>
  <si>
    <t>Três Passos/RS</t>
  </si>
  <si>
    <t>Três Pontas/MG</t>
  </si>
  <si>
    <t>Três Ranchos/GO</t>
  </si>
  <si>
    <t>Três Rios/RJ</t>
  </si>
  <si>
    <t>Treviso/SC</t>
  </si>
  <si>
    <t>Treze de Maio/SC</t>
  </si>
  <si>
    <t>Treze Tílias/SC</t>
  </si>
  <si>
    <t>Trindade do Sul/RS</t>
  </si>
  <si>
    <t>Trindade/GO</t>
  </si>
  <si>
    <t>Trindade/PE</t>
  </si>
  <si>
    <t>Triunfo Potiguar/RN</t>
  </si>
  <si>
    <t>Triunfo/PB</t>
  </si>
  <si>
    <t>Triunfo/PE</t>
  </si>
  <si>
    <t>Triunfo/RS</t>
  </si>
  <si>
    <t>Trizidela do Vale/MA</t>
  </si>
  <si>
    <t>Trombas/GO</t>
  </si>
  <si>
    <t>Trombudo Central/SC</t>
  </si>
  <si>
    <t>Tubarão/SC</t>
  </si>
  <si>
    <t>Tucano/BA</t>
  </si>
  <si>
    <t>Tucumã/PA</t>
  </si>
  <si>
    <t>Tucunduva/RS</t>
  </si>
  <si>
    <t>Tucuruí/PA</t>
  </si>
  <si>
    <t>Tufilândia/MA</t>
  </si>
  <si>
    <t>Tuiuti/SP</t>
  </si>
  <si>
    <t>Tumiritinga/MG</t>
  </si>
  <si>
    <t>Tunápolis/SC</t>
  </si>
  <si>
    <t>Tunas do Paraná/PR</t>
  </si>
  <si>
    <t>Tunas/RS</t>
  </si>
  <si>
    <t>Tuneiras do Oeste/PR</t>
  </si>
  <si>
    <t>Tuntum/MA</t>
  </si>
  <si>
    <t>Tupã/SP</t>
  </si>
  <si>
    <t>Tupaciguara/MG</t>
  </si>
  <si>
    <t>Tupanatinga/PE</t>
  </si>
  <si>
    <t>Tupanci do Sul/RS</t>
  </si>
  <si>
    <t>Tupanciretã/RS</t>
  </si>
  <si>
    <t>Tupandi/RS</t>
  </si>
  <si>
    <t>Tuparendi/RS</t>
  </si>
  <si>
    <t>Tuparetama/PE</t>
  </si>
  <si>
    <t>Tupãssi/PR</t>
  </si>
  <si>
    <t>Tupi Paulista/SP</t>
  </si>
  <si>
    <t>Tupirama/TO</t>
  </si>
  <si>
    <t>Tupiratins/TO</t>
  </si>
  <si>
    <t>Turiaçu/MA</t>
  </si>
  <si>
    <t>Turilândia/MA</t>
  </si>
  <si>
    <t>Turiúba/SP</t>
  </si>
  <si>
    <t>Turmalina/MG</t>
  </si>
  <si>
    <t>Turmalina/SP</t>
  </si>
  <si>
    <t>Turuçu/RS</t>
  </si>
  <si>
    <t>Tururu/CE</t>
  </si>
  <si>
    <t>Turvânia/GO</t>
  </si>
  <si>
    <t>Turvelândia/GO</t>
  </si>
  <si>
    <t>Turvo/PR</t>
  </si>
  <si>
    <t>Turvo/SC</t>
  </si>
  <si>
    <t>Turvolândia/MG</t>
  </si>
  <si>
    <t>Tutóia/MA</t>
  </si>
  <si>
    <t>Uarini/AM</t>
  </si>
  <si>
    <t>Uauá/BA</t>
  </si>
  <si>
    <t>Ubá/MG</t>
  </si>
  <si>
    <t>Ubaí/MG</t>
  </si>
  <si>
    <t>Ubaíra/BA</t>
  </si>
  <si>
    <t>Ubaitaba/BA</t>
  </si>
  <si>
    <t>Ubajara/CE</t>
  </si>
  <si>
    <t>Ubaporanga/MG</t>
  </si>
  <si>
    <t>Ubarana/SP</t>
  </si>
  <si>
    <t>Ubatã/BA</t>
  </si>
  <si>
    <t>Ubatuba/SP</t>
  </si>
  <si>
    <t>Uberaba/MG</t>
  </si>
  <si>
    <t>Uberlândia/MG</t>
  </si>
  <si>
    <t>Ubirajara/SP</t>
  </si>
  <si>
    <t>Ubiratã/PR</t>
  </si>
  <si>
    <t>Ubiretama/RS</t>
  </si>
  <si>
    <t>Uchoa/SP</t>
  </si>
  <si>
    <t>Uibaí/BA</t>
  </si>
  <si>
    <t>Uiramutã/RR</t>
  </si>
  <si>
    <t>Uirapuru/GO</t>
  </si>
  <si>
    <t>Uiraúna/PB</t>
  </si>
  <si>
    <t>Ulianópolis/PA</t>
  </si>
  <si>
    <t>Umari/CE</t>
  </si>
  <si>
    <t>Umarizal/RN</t>
  </si>
  <si>
    <t>Umbaúba/SE</t>
  </si>
  <si>
    <t>Umburanas/BA</t>
  </si>
  <si>
    <t>Umburatiba/MG</t>
  </si>
  <si>
    <t>Umbuzeiro/PB</t>
  </si>
  <si>
    <t>Umirim/CE</t>
  </si>
  <si>
    <t>Umuarama/PR</t>
  </si>
  <si>
    <t>Una/BA</t>
  </si>
  <si>
    <t>Unaí/MG</t>
  </si>
  <si>
    <t>União da Serra/RS</t>
  </si>
  <si>
    <t>União da Vitória/PR</t>
  </si>
  <si>
    <t>União de Minas/MG</t>
  </si>
  <si>
    <t>União do Oeste/SC</t>
  </si>
  <si>
    <t>União do Sul/MT</t>
  </si>
  <si>
    <t>União Dos Palmares/AL</t>
  </si>
  <si>
    <t>União Paulista/SP</t>
  </si>
  <si>
    <t>União/PI</t>
  </si>
  <si>
    <t>Uniflor/PR</t>
  </si>
  <si>
    <t>Unistalda/RS</t>
  </si>
  <si>
    <t>Upanema/RN</t>
  </si>
  <si>
    <t>Uraí/PR</t>
  </si>
  <si>
    <t>Urandi/BA</t>
  </si>
  <si>
    <t>Urânia/SP</t>
  </si>
  <si>
    <t>Urbano Santos/MA</t>
  </si>
  <si>
    <t>Uru/SP</t>
  </si>
  <si>
    <t>Uruaçu/GO</t>
  </si>
  <si>
    <t>Uruana de Minas/MG</t>
  </si>
  <si>
    <t>Uruana/GO</t>
  </si>
  <si>
    <t>Uruará/PA</t>
  </si>
  <si>
    <t>Urubici/SC</t>
  </si>
  <si>
    <t>Uruburetama/CE</t>
  </si>
  <si>
    <t>Urucânia/MG</t>
  </si>
  <si>
    <t>Urucará/AM</t>
  </si>
  <si>
    <t>Uruçuca/BA</t>
  </si>
  <si>
    <t>Uruçuí/PI</t>
  </si>
  <si>
    <t>Urucuia/MG</t>
  </si>
  <si>
    <t>Urucurituba/AM</t>
  </si>
  <si>
    <t>Uruguaiana/RS</t>
  </si>
  <si>
    <t>Uruoca/CE</t>
  </si>
  <si>
    <t>Urupá/RO</t>
  </si>
  <si>
    <t>Urupema/SC</t>
  </si>
  <si>
    <t>Urupês/SP</t>
  </si>
  <si>
    <t>Urussanga/SC</t>
  </si>
  <si>
    <t>Urutaí/GO</t>
  </si>
  <si>
    <t>Utinga/BA</t>
  </si>
  <si>
    <t>Vacaria/RS</t>
  </si>
  <si>
    <t>Vale de São Domingos/MT</t>
  </si>
  <si>
    <t>Vale do Anari/RO</t>
  </si>
  <si>
    <t>Vale do Paraíso/RO</t>
  </si>
  <si>
    <t>Vale do Sol/RS</t>
  </si>
  <si>
    <t>Vale Real/RS</t>
  </si>
  <si>
    <t>Vale Verde/RS</t>
  </si>
  <si>
    <t>Valença do Piauí/PI</t>
  </si>
  <si>
    <t>Valença/BA</t>
  </si>
  <si>
    <t>Valença/RJ</t>
  </si>
  <si>
    <t>Valente/BA</t>
  </si>
  <si>
    <t>Valentim Gentil/SP</t>
  </si>
  <si>
    <t>Valinhos/SP</t>
  </si>
  <si>
    <t>Valparaíso de Goiás/GO</t>
  </si>
  <si>
    <t>Valparaíso/SP</t>
  </si>
  <si>
    <t>Vanini/RS</t>
  </si>
  <si>
    <t>Vargeão/SC</t>
  </si>
  <si>
    <t>Vargem Alegre/MG</t>
  </si>
  <si>
    <t>Vargem Alta/ES</t>
  </si>
  <si>
    <t>Vargem Bonita/MG</t>
  </si>
  <si>
    <t>Vargem Bonita/SC</t>
  </si>
  <si>
    <t>Vargem Grande do Rio Pardo/MG</t>
  </si>
  <si>
    <t>Vargem Grande do Sul/SP</t>
  </si>
  <si>
    <t>Vargem Grande Paulista/SP</t>
  </si>
  <si>
    <t>Vargem Grande/MA</t>
  </si>
  <si>
    <t>Vargem/SC</t>
  </si>
  <si>
    <t>Vargem/SP</t>
  </si>
  <si>
    <t>Varginha/MG</t>
  </si>
  <si>
    <t>Varjão de Minas/MG</t>
  </si>
  <si>
    <t>Varjão/GO</t>
  </si>
  <si>
    <t>Varjota/CE</t>
  </si>
  <si>
    <t>Varre-sai/RJ</t>
  </si>
  <si>
    <t>Várzea Alegre/CE</t>
  </si>
  <si>
    <t>Várzea Branca/PI</t>
  </si>
  <si>
    <t>Várzea da Palma/MG</t>
  </si>
  <si>
    <t>Várzea da Roça/BA</t>
  </si>
  <si>
    <t>Várzea do Poço/BA</t>
  </si>
  <si>
    <t>Várzea Grande/MT</t>
  </si>
  <si>
    <t>Várzea Grande/PI</t>
  </si>
  <si>
    <t>Várzea Nova/BA</t>
  </si>
  <si>
    <t>Várzea Paulista/SP</t>
  </si>
  <si>
    <t>Várzea/PB</t>
  </si>
  <si>
    <t>Várzea/RN</t>
  </si>
  <si>
    <t>Varzedo/BA</t>
  </si>
  <si>
    <t>Varzelândia/MG</t>
  </si>
  <si>
    <t>Vassouras/RJ</t>
  </si>
  <si>
    <t>Vazante/MG</t>
  </si>
  <si>
    <t>Venâncio Aires/RS</t>
  </si>
  <si>
    <t>Venda Nova do Imigrante/ES</t>
  </si>
  <si>
    <t>Venha-ver/RN</t>
  </si>
  <si>
    <t>Ventania/PR</t>
  </si>
  <si>
    <t>Venturosa/PE</t>
  </si>
  <si>
    <t>Vera Cruz do Oeste/PR</t>
  </si>
  <si>
    <t>Vera Cruz/BA</t>
  </si>
  <si>
    <t>Vera Cruz/RN</t>
  </si>
  <si>
    <t>Vera Cruz/RS</t>
  </si>
  <si>
    <t>Vera Cruz/SP</t>
  </si>
  <si>
    <t>Vera Mendes/PI</t>
  </si>
  <si>
    <t>Vera/MT</t>
  </si>
  <si>
    <t>Veranópolis/RS</t>
  </si>
  <si>
    <t>Verdejante/PE</t>
  </si>
  <si>
    <t>Verdelândia/MG</t>
  </si>
  <si>
    <t>Verê/PR</t>
  </si>
  <si>
    <t>Vereda/BA</t>
  </si>
  <si>
    <t>Veredinha/MG</t>
  </si>
  <si>
    <t>Veríssimo/MG</t>
  </si>
  <si>
    <t>Vermelho Novo/MG</t>
  </si>
  <si>
    <t>Vertente do Lério/PE</t>
  </si>
  <si>
    <t>Vertentes/PE</t>
  </si>
  <si>
    <t>Vespasiano Correa/RS</t>
  </si>
  <si>
    <t>Vespasiano/MG</t>
  </si>
  <si>
    <t>Viadutos/RS</t>
  </si>
  <si>
    <t>Viamão/RS</t>
  </si>
  <si>
    <t>Viana/ES</t>
  </si>
  <si>
    <t>Viana/MA</t>
  </si>
  <si>
    <t>Vianópolis/GO</t>
  </si>
  <si>
    <t>Vicência/PE</t>
  </si>
  <si>
    <t>Vicente Dutra/RS</t>
  </si>
  <si>
    <t>Vicentina/MS</t>
  </si>
  <si>
    <t>Vicentinópolis/GO</t>
  </si>
  <si>
    <t>Viçosa do Ceará/CE</t>
  </si>
  <si>
    <t>Viçosa/AL</t>
  </si>
  <si>
    <t>Viçosa/MG</t>
  </si>
  <si>
    <t>Viçosa/RN</t>
  </si>
  <si>
    <t>Victor Graeff/RS</t>
  </si>
  <si>
    <t>Vidal Ramos/SC</t>
  </si>
  <si>
    <t>Videira/SC</t>
  </si>
  <si>
    <t>Vieiras/MG</t>
  </si>
  <si>
    <t>Vieirópolis/PB</t>
  </si>
  <si>
    <t>Vigia/PA</t>
  </si>
  <si>
    <t>Vila Alta/PR</t>
  </si>
  <si>
    <t>Vila Bela da Santíssima Trindade/MT</t>
  </si>
  <si>
    <t>Vila Boa/GO</t>
  </si>
  <si>
    <t>Vila Flor/RN</t>
  </si>
  <si>
    <t>Vila Flores/RS</t>
  </si>
  <si>
    <t>Vila Lângaro/RS</t>
  </si>
  <si>
    <t>Vila Maria/RS</t>
  </si>
  <si>
    <t>Vila Nova do Piauí/PI</t>
  </si>
  <si>
    <t>Vila Nova do Sul/RS</t>
  </si>
  <si>
    <t>Vila Nova Dos Martírios/MA</t>
  </si>
  <si>
    <t>Vila Pavão/ES</t>
  </si>
  <si>
    <t>Vila Propício/GO</t>
  </si>
  <si>
    <t>Vila Rica/MT</t>
  </si>
  <si>
    <t>Vila Valério/ES</t>
  </si>
  <si>
    <t>Vila Velha/ES</t>
  </si>
  <si>
    <t>Vilhena/RO</t>
  </si>
  <si>
    <t>Vinhedo/SP</t>
  </si>
  <si>
    <t>Viradouro/SP</t>
  </si>
  <si>
    <t>Virgem da Lapa/MG</t>
  </si>
  <si>
    <t>Virgínia/MG</t>
  </si>
  <si>
    <t>Virginópolis/MG</t>
  </si>
  <si>
    <t>Virgolândia/MG</t>
  </si>
  <si>
    <t>Virmond/PR</t>
  </si>
  <si>
    <t>Visconde do Rio Branco/MG</t>
  </si>
  <si>
    <t>Viseu/PA</t>
  </si>
  <si>
    <t>Vista Alegre do Alto/SP</t>
  </si>
  <si>
    <t>Vista Alegre do Prata/RS</t>
  </si>
  <si>
    <t>Vista Alegre/RS</t>
  </si>
  <si>
    <t>Vista Gaúcha/RS</t>
  </si>
  <si>
    <t>Vista Serrana/PB</t>
  </si>
  <si>
    <t>Vitor Meireles/SC</t>
  </si>
  <si>
    <t>Vitória Brasil/SP</t>
  </si>
  <si>
    <t>Vitória da Conquista/BA</t>
  </si>
  <si>
    <t>Vitória Das Missões/RS</t>
  </si>
  <si>
    <t>Vitória de Santo Antão/PE</t>
  </si>
  <si>
    <t>Vitória do Jari/AP</t>
  </si>
  <si>
    <t>Vitória do Mearim/MA</t>
  </si>
  <si>
    <t>Vitória do Xingu/PA</t>
  </si>
  <si>
    <t>Vitória/ES</t>
  </si>
  <si>
    <t>Vitorino Freire/MA</t>
  </si>
  <si>
    <t>Vitorino/PR</t>
  </si>
  <si>
    <t>Volta Grande/MG</t>
  </si>
  <si>
    <t>Volta Redonda/RJ</t>
  </si>
  <si>
    <t>Votorantim/SP</t>
  </si>
  <si>
    <t>Votuporanga/SP</t>
  </si>
  <si>
    <t>Wagner/BA</t>
  </si>
  <si>
    <t>Wall Ferraz/PI</t>
  </si>
  <si>
    <t>Wanderlândia/TO</t>
  </si>
  <si>
    <t>Wanderley/BA</t>
  </si>
  <si>
    <t>Wenceslau Braz/MG</t>
  </si>
  <si>
    <t>Wenceslau Braz/PR</t>
  </si>
  <si>
    <t>Wenceslau Guimarães/BA</t>
  </si>
  <si>
    <t>Westfalia/RS</t>
  </si>
  <si>
    <t>Witmarsum/SC</t>
  </si>
  <si>
    <t>Xambioá/TO</t>
  </si>
  <si>
    <t>Xambrê/PR</t>
  </si>
  <si>
    <t>Xangri-lá/RS</t>
  </si>
  <si>
    <t>Xanxerê/SC</t>
  </si>
  <si>
    <t>Xapuri/AC</t>
  </si>
  <si>
    <t>Xavantina/SC</t>
  </si>
  <si>
    <t>Xaxim/SC</t>
  </si>
  <si>
    <t>Xexéu/PE</t>
  </si>
  <si>
    <t>Xinguara/PA</t>
  </si>
  <si>
    <t>Xique-xique/BA</t>
  </si>
  <si>
    <t>Zabelê/PB</t>
  </si>
  <si>
    <t>Zacarias/SP</t>
  </si>
  <si>
    <t>zé Doca/MA</t>
  </si>
  <si>
    <t>Zortéa/SC</t>
  </si>
  <si>
    <t>Cidade da Empresa:</t>
  </si>
  <si>
    <t>N°</t>
  </si>
  <si>
    <t>País:</t>
  </si>
  <si>
    <t>Afeganistão</t>
  </si>
  <si>
    <t>África do Sul</t>
  </si>
  <si>
    <t>Albânia</t>
  </si>
  <si>
    <t>Alemanha</t>
  </si>
  <si>
    <t>Andorra</t>
  </si>
  <si>
    <t>Angola</t>
  </si>
  <si>
    <t>Anguilla</t>
  </si>
  <si>
    <t>Antígua e Barbuda</t>
  </si>
  <si>
    <t>Arábia Saudita</t>
  </si>
  <si>
    <t>Argélia</t>
  </si>
  <si>
    <t>Argentina</t>
  </si>
  <si>
    <t>Armênia</t>
  </si>
  <si>
    <t>Aruba</t>
  </si>
  <si>
    <t>Austrália</t>
  </si>
  <si>
    <t>Áustria</t>
  </si>
  <si>
    <t>Azerbaijão</t>
  </si>
  <si>
    <t>Bahamas</t>
  </si>
  <si>
    <t>Bangladesh</t>
  </si>
  <si>
    <t>Barbados</t>
  </si>
  <si>
    <t>Barein</t>
  </si>
  <si>
    <t>Bélgica</t>
  </si>
  <si>
    <t>Belize</t>
  </si>
  <si>
    <t>Benin</t>
  </si>
  <si>
    <t>Bermuda</t>
  </si>
  <si>
    <t>Bielorússia</t>
  </si>
  <si>
    <t>Bolívia</t>
  </si>
  <si>
    <t>Bonaire, Santo Eustáquio e Saba</t>
  </si>
  <si>
    <t>Bósnia-Herzegovina</t>
  </si>
  <si>
    <t>Botsuana</t>
  </si>
  <si>
    <t>Brasil</t>
  </si>
  <si>
    <t>Brunei</t>
  </si>
  <si>
    <t>Bulgária</t>
  </si>
  <si>
    <t>Burkina Faso</t>
  </si>
  <si>
    <t>Burundi</t>
  </si>
  <si>
    <t>Butão</t>
  </si>
  <si>
    <t>Cabo Verde</t>
  </si>
  <si>
    <t>Camarões</t>
  </si>
  <si>
    <t>Camboja</t>
  </si>
  <si>
    <t>Canadá</t>
  </si>
  <si>
    <t>Casaquistão</t>
  </si>
  <si>
    <t>Catar</t>
  </si>
  <si>
    <t>Chade</t>
  </si>
  <si>
    <t>Chile</t>
  </si>
  <si>
    <t>China</t>
  </si>
  <si>
    <t>China, Hong Kong</t>
  </si>
  <si>
    <t>China, Macao</t>
  </si>
  <si>
    <t>Chipre</t>
  </si>
  <si>
    <t>Cingapura</t>
  </si>
  <si>
    <t>Colômbia</t>
  </si>
  <si>
    <t>Comores</t>
  </si>
  <si>
    <t>Congo</t>
  </si>
  <si>
    <t>Coréia do Norte</t>
  </si>
  <si>
    <t>Coréia do Sul</t>
  </si>
  <si>
    <t>Costa do Marfim</t>
  </si>
  <si>
    <t>Costa Rica</t>
  </si>
  <si>
    <t>Croácia</t>
  </si>
  <si>
    <t>Cuba</t>
  </si>
  <si>
    <t>Curaçao</t>
  </si>
  <si>
    <t>Dinamarca</t>
  </si>
  <si>
    <t>Djibouti</t>
  </si>
  <si>
    <t>Dominica</t>
  </si>
  <si>
    <t>Egito</t>
  </si>
  <si>
    <t>El Salvador</t>
  </si>
  <si>
    <t>Emirados Árabes Unidos</t>
  </si>
  <si>
    <t>Equador</t>
  </si>
  <si>
    <t>Eritréia</t>
  </si>
  <si>
    <t>Eslováquia</t>
  </si>
  <si>
    <t>Eslovênia</t>
  </si>
  <si>
    <t>Espanha</t>
  </si>
  <si>
    <t>Estados Unidos da América</t>
  </si>
  <si>
    <t>Estônia</t>
  </si>
  <si>
    <t>Etiópia</t>
  </si>
  <si>
    <t>Fiji</t>
  </si>
  <si>
    <t>Filipinas</t>
  </si>
  <si>
    <t>Finlândia</t>
  </si>
  <si>
    <t>França</t>
  </si>
  <si>
    <t>Gabão</t>
  </si>
  <si>
    <t>Gâmbia</t>
  </si>
  <si>
    <t>Gana</t>
  </si>
  <si>
    <t>Geórgia</t>
  </si>
  <si>
    <t>Gibraltar</t>
  </si>
  <si>
    <t>Granada</t>
  </si>
  <si>
    <t>Grécia</t>
  </si>
  <si>
    <t>Groenlândia</t>
  </si>
  <si>
    <t>Guam</t>
  </si>
  <si>
    <t>Guatemala</t>
  </si>
  <si>
    <t>Guernsey</t>
  </si>
  <si>
    <t>Guiana</t>
  </si>
  <si>
    <t>Guiana Francesa</t>
  </si>
  <si>
    <t>Guiné</t>
  </si>
  <si>
    <t>Guiné Equatorial</t>
  </si>
  <si>
    <t>Guiné-Bissau</t>
  </si>
  <si>
    <t>Haiti</t>
  </si>
  <si>
    <t>Holanda</t>
  </si>
  <si>
    <t>Honduras</t>
  </si>
  <si>
    <t>Hungria</t>
  </si>
  <si>
    <t>Iêmen</t>
  </si>
  <si>
    <t>Ilha de Man</t>
  </si>
  <si>
    <t>Ilha Guadalupe</t>
  </si>
  <si>
    <t>Ilha Norfolk</t>
  </si>
  <si>
    <t>Ilha Reunião</t>
  </si>
  <si>
    <t>Ilhas Alanda</t>
  </si>
  <si>
    <t>Ilhas Cayman</t>
  </si>
  <si>
    <t>Ilhas Cook</t>
  </si>
  <si>
    <t>Ilhas do Canal</t>
  </si>
  <si>
    <t>Ilhas Faeroe</t>
  </si>
  <si>
    <t>Ilhas Falkland</t>
  </si>
  <si>
    <t>Ilhas Marianas</t>
  </si>
  <si>
    <t>Ilhas Marshall</t>
  </si>
  <si>
    <t>Ilhas Salomão</t>
  </si>
  <si>
    <t>Ilhas Turks e Caicos</t>
  </si>
  <si>
    <t>Ilhas Virgens</t>
  </si>
  <si>
    <t>Ilhas Virgens Britânicas</t>
  </si>
  <si>
    <t>Ilhas Wallis e Futuna</t>
  </si>
  <si>
    <t>Índia</t>
  </si>
  <si>
    <t>Indonésia</t>
  </si>
  <si>
    <t>Irã</t>
  </si>
  <si>
    <t>Iraque</t>
  </si>
  <si>
    <t>Irlanda</t>
  </si>
  <si>
    <t>Islândia</t>
  </si>
  <si>
    <t>Israel</t>
  </si>
  <si>
    <t>Itália</t>
  </si>
  <si>
    <t>Jamaica</t>
  </si>
  <si>
    <t>Japão</t>
  </si>
  <si>
    <t>Jersey</t>
  </si>
  <si>
    <t>Jordânia</t>
  </si>
  <si>
    <t>Kiribati</t>
  </si>
  <si>
    <t>Kuwait</t>
  </si>
  <si>
    <t>Laos</t>
  </si>
  <si>
    <t>Lesoto</t>
  </si>
  <si>
    <t>Letônia</t>
  </si>
  <si>
    <t>Líbano</t>
  </si>
  <si>
    <t>Libéria</t>
  </si>
  <si>
    <t>Líbia</t>
  </si>
  <si>
    <t>Liechtenstein</t>
  </si>
  <si>
    <t>Lituânia</t>
  </si>
  <si>
    <t>Luxemburgo</t>
  </si>
  <si>
    <t>Macedônia</t>
  </si>
  <si>
    <t>Madagáscar</t>
  </si>
  <si>
    <t>Malásia</t>
  </si>
  <si>
    <t>Malauí</t>
  </si>
  <si>
    <t>Maldivas</t>
  </si>
  <si>
    <t>Mali</t>
  </si>
  <si>
    <t>Malta</t>
  </si>
  <si>
    <t>Marrocos</t>
  </si>
  <si>
    <t>Martinica</t>
  </si>
  <si>
    <t>Maurício</t>
  </si>
  <si>
    <t>Mauritânia</t>
  </si>
  <si>
    <t>Mayotte</t>
  </si>
  <si>
    <t>México</t>
  </si>
  <si>
    <t>Mianma</t>
  </si>
  <si>
    <t>Micronésia</t>
  </si>
  <si>
    <t>Moçambique</t>
  </si>
  <si>
    <t>Moldávia</t>
  </si>
  <si>
    <t>Mônaco</t>
  </si>
  <si>
    <t>Mongólia</t>
  </si>
  <si>
    <t>Montenegro</t>
  </si>
  <si>
    <t>Montserrat</t>
  </si>
  <si>
    <t>Namíbia</t>
  </si>
  <si>
    <t>Nauru</t>
  </si>
  <si>
    <t>Nepal</t>
  </si>
  <si>
    <t>Nicarágua</t>
  </si>
  <si>
    <t>Níger</t>
  </si>
  <si>
    <t>Nigéria</t>
  </si>
  <si>
    <t>Niue</t>
  </si>
  <si>
    <t>Noruega</t>
  </si>
  <si>
    <t>Nova Caledônia</t>
  </si>
  <si>
    <t>Nova Zelândia</t>
  </si>
  <si>
    <t>Omã</t>
  </si>
  <si>
    <t>Palau</t>
  </si>
  <si>
    <t>Palestina</t>
  </si>
  <si>
    <t>Panamá</t>
  </si>
  <si>
    <t>Papua Nova Guiné</t>
  </si>
  <si>
    <t>Paquistão</t>
  </si>
  <si>
    <t>Paraguai</t>
  </si>
  <si>
    <t>Peru</t>
  </si>
  <si>
    <t>Pitcairn</t>
  </si>
  <si>
    <t>Polinésia Francesa</t>
  </si>
  <si>
    <t>Polônia</t>
  </si>
  <si>
    <t>Porto Rico</t>
  </si>
  <si>
    <t>Portugal</t>
  </si>
  <si>
    <t>Quênia</t>
  </si>
  <si>
    <t>Quirguistão</t>
  </si>
  <si>
    <t>Reino Unido</t>
  </si>
  <si>
    <t>República Centro Africana</t>
  </si>
  <si>
    <t>República Democrática do Congo</t>
  </si>
  <si>
    <t>República Dominicana</t>
  </si>
  <si>
    <t>República Tcheca</t>
  </si>
  <si>
    <t>Romênia</t>
  </si>
  <si>
    <t>Ruanda</t>
  </si>
  <si>
    <t>Rússia (Federação Russa)</t>
  </si>
  <si>
    <t>Saara Ocidental</t>
  </si>
  <si>
    <t>Saint Martin (parte francesa)</t>
  </si>
  <si>
    <t>Saint Martin (parte holandesa)</t>
  </si>
  <si>
    <t>Saint Pierre e Miquelon</t>
  </si>
  <si>
    <t>Samoa</t>
  </si>
  <si>
    <t>Samoa Americana</t>
  </si>
  <si>
    <t>San Marino</t>
  </si>
  <si>
    <t>Santa Helena</t>
  </si>
  <si>
    <t>Santa Lúcia</t>
  </si>
  <si>
    <t>São Bartolomeu</t>
  </si>
  <si>
    <t>São Cristóvão e Nevis</t>
  </si>
  <si>
    <t>São Tome e Príncipe</t>
  </si>
  <si>
    <t>São Vicente e Granadinas</t>
  </si>
  <si>
    <t>Sark</t>
  </si>
  <si>
    <t>Seichelles</t>
  </si>
  <si>
    <t>Senegal</t>
  </si>
  <si>
    <t>Serra Leoa</t>
  </si>
  <si>
    <t>Sérvia</t>
  </si>
  <si>
    <t>Síria</t>
  </si>
  <si>
    <t>Somália</t>
  </si>
  <si>
    <t>Sri Lanka</t>
  </si>
  <si>
    <t>Suazilândia</t>
  </si>
  <si>
    <t>Sudão do Sul</t>
  </si>
  <si>
    <t>Sudão</t>
  </si>
  <si>
    <t>Suécia</t>
  </si>
  <si>
    <t>Suíça</t>
  </si>
  <si>
    <t>Suriname</t>
  </si>
  <si>
    <t>Svalbard e Jan Mayen Islands</t>
  </si>
  <si>
    <t>Tadjiquistão</t>
  </si>
  <si>
    <t>Tailândia</t>
  </si>
  <si>
    <t>Tanzânia</t>
  </si>
  <si>
    <t>Timor Leste</t>
  </si>
  <si>
    <t>Togo</t>
  </si>
  <si>
    <t>Tokelau</t>
  </si>
  <si>
    <t>Tonga</t>
  </si>
  <si>
    <t>Trinidad e Tobago</t>
  </si>
  <si>
    <t>Tunísia</t>
  </si>
  <si>
    <t>Turcomenistão</t>
  </si>
  <si>
    <t>Turquia</t>
  </si>
  <si>
    <t>Tuvalu</t>
  </si>
  <si>
    <t>Ucrânia</t>
  </si>
  <si>
    <t>Uganda</t>
  </si>
  <si>
    <t>Uruguai</t>
  </si>
  <si>
    <t>Uzbequistão</t>
  </si>
  <si>
    <t>Vanuatu</t>
  </si>
  <si>
    <t>Vaticano</t>
  </si>
  <si>
    <t>Venezuela</t>
  </si>
  <si>
    <t>Vietnã</t>
  </si>
  <si>
    <t>Zâmbia</t>
  </si>
  <si>
    <t>Zimbábue</t>
  </si>
  <si>
    <t>Nascimento:</t>
  </si>
  <si>
    <t>TABELA DE PREÇO</t>
  </si>
  <si>
    <t>PLANOS</t>
  </si>
  <si>
    <t>VALORES</t>
  </si>
  <si>
    <t>Faturamento Anual</t>
  </si>
  <si>
    <t>Quantidade de Vínculos</t>
  </si>
  <si>
    <t>Valores</t>
  </si>
  <si>
    <t>1 Vínculo</t>
  </si>
  <si>
    <t>2 Vínculos</t>
  </si>
  <si>
    <t xml:space="preserve"> por vínculo</t>
  </si>
  <si>
    <t xml:space="preserve">R$ </t>
  </si>
  <si>
    <t>3-5 Vínculos</t>
  </si>
  <si>
    <t>6-20 Vínculos</t>
  </si>
  <si>
    <t>20-40 Vínculos</t>
  </si>
  <si>
    <t>Mais de 40 Vínculos</t>
  </si>
  <si>
    <t>Folha de Pagamento: Empregados, Sócios e Autônomos (Pró-Labore)</t>
  </si>
  <si>
    <t>Atos</t>
  </si>
  <si>
    <t>Simples (provavelmente ME ou EPP sem licenciamento extra)</t>
  </si>
  <si>
    <t>MEI (Microempreendedor Individual)</t>
  </si>
  <si>
    <t>Completa (ME - EPP)</t>
  </si>
  <si>
    <t>Completa (Demais empresas)</t>
  </si>
  <si>
    <t>Abertura</t>
  </si>
  <si>
    <t>Alteração</t>
  </si>
  <si>
    <t>Baixa</t>
  </si>
  <si>
    <t>Instituições do Terceiro Setor (ONG's, OSCIP, Associações, Igrejas etc.)</t>
  </si>
  <si>
    <t>Troca de Contador</t>
  </si>
  <si>
    <t>Obs: Entrando em nosso plano de fidelidade você ganha qualquer um desses serviços de graça a cada 12 meses.</t>
  </si>
  <si>
    <r>
      <t xml:space="preserve">► PLANOS </t>
    </r>
    <r>
      <rPr>
        <u/>
        <sz val="14"/>
        <color theme="1"/>
        <rFont val="Calibri"/>
        <family val="2"/>
        <scheme val="minor"/>
      </rPr>
      <t>MENSAIS</t>
    </r>
    <r>
      <rPr>
        <sz val="14"/>
        <color theme="1"/>
        <rFont val="Calibri"/>
        <family val="2"/>
        <scheme val="minor"/>
      </rPr>
      <t xml:space="preserve"> DE CONTABILIDADE</t>
    </r>
  </si>
  <si>
    <r>
      <t xml:space="preserve">► ACRÉSCIMOS </t>
    </r>
    <r>
      <rPr>
        <u/>
        <sz val="14"/>
        <color theme="1"/>
        <rFont val="Calibri"/>
        <family val="2"/>
        <scheme val="minor"/>
      </rPr>
      <t>MENSAIS</t>
    </r>
    <r>
      <rPr>
        <sz val="14"/>
        <color theme="1"/>
        <rFont val="Calibri"/>
        <family val="2"/>
        <scheme val="minor"/>
      </rPr>
      <t xml:space="preserve"> DE ACORDO COM AS ESPECIFICAÇÕES DO CLIENTE - </t>
    </r>
    <r>
      <rPr>
        <b/>
        <sz val="14"/>
        <color theme="1"/>
        <rFont val="Calibri"/>
        <family val="2"/>
        <scheme val="minor"/>
      </rPr>
      <t>MEI</t>
    </r>
  </si>
  <si>
    <r>
      <t xml:space="preserve">► ACRÉSCIMOS </t>
    </r>
    <r>
      <rPr>
        <u/>
        <sz val="14"/>
        <color theme="1"/>
        <rFont val="Calibri"/>
        <family val="2"/>
        <scheme val="minor"/>
      </rPr>
      <t>MENSAIS</t>
    </r>
    <r>
      <rPr>
        <sz val="14"/>
        <color theme="1"/>
        <rFont val="Calibri"/>
        <family val="2"/>
        <scheme val="minor"/>
      </rPr>
      <t xml:space="preserve"> DE ACORDO COM AS ESPECIFICAÇÕES DO CLIENTE - </t>
    </r>
    <r>
      <rPr>
        <b/>
        <sz val="14"/>
        <color theme="1"/>
        <rFont val="Calibri"/>
        <family val="2"/>
        <scheme val="minor"/>
      </rPr>
      <t>SIMPLES N.</t>
    </r>
  </si>
  <si>
    <r>
      <t xml:space="preserve">► ACRÉSCIMOS </t>
    </r>
    <r>
      <rPr>
        <u/>
        <sz val="14"/>
        <color theme="1"/>
        <rFont val="Calibri"/>
        <family val="2"/>
        <scheme val="minor"/>
      </rPr>
      <t>MENSAIS</t>
    </r>
    <r>
      <rPr>
        <sz val="14"/>
        <color theme="1"/>
        <rFont val="Calibri"/>
        <family val="2"/>
        <scheme val="minor"/>
      </rPr>
      <t xml:space="preserve"> DE ACORDO COM AS ESPECIFICAÇÕES DO CLIENTE - </t>
    </r>
    <r>
      <rPr>
        <b/>
        <sz val="14"/>
        <color theme="1"/>
        <rFont val="Calibri"/>
        <family val="2"/>
        <scheme val="minor"/>
      </rPr>
      <t>L. PRESUMIDO</t>
    </r>
  </si>
  <si>
    <r>
      <t xml:space="preserve">► ACRÉSCIMOS </t>
    </r>
    <r>
      <rPr>
        <u/>
        <sz val="14"/>
        <color theme="1"/>
        <rFont val="Calibri"/>
        <family val="2"/>
        <scheme val="minor"/>
      </rPr>
      <t>MENSAIS</t>
    </r>
    <r>
      <rPr>
        <sz val="14"/>
        <color theme="1"/>
        <rFont val="Calibri"/>
        <family val="2"/>
        <scheme val="minor"/>
      </rPr>
      <t xml:space="preserve"> DE ACORDO COM AS ESPECIFICAÇÕES DO CLIENTE - </t>
    </r>
    <r>
      <rPr>
        <b/>
        <sz val="14"/>
        <color theme="1"/>
        <rFont val="Calibri"/>
        <family val="2"/>
        <scheme val="minor"/>
      </rPr>
      <t>LUCRO REAL</t>
    </r>
  </si>
  <si>
    <r>
      <t xml:space="preserve">► ACRÉSCIMOS </t>
    </r>
    <r>
      <rPr>
        <u/>
        <sz val="14"/>
        <color theme="1"/>
        <rFont val="Calibri"/>
        <family val="2"/>
        <scheme val="minor"/>
      </rPr>
      <t>MENSAIS</t>
    </r>
    <r>
      <rPr>
        <sz val="14"/>
        <color theme="1"/>
        <rFont val="Calibri"/>
        <family val="2"/>
        <scheme val="minor"/>
      </rPr>
      <t xml:space="preserve"> DE ACORDO COM O N° DE </t>
    </r>
    <r>
      <rPr>
        <b/>
        <sz val="14"/>
        <color theme="1"/>
        <rFont val="Calibri"/>
        <family val="2"/>
        <scheme val="minor"/>
      </rPr>
      <t>VÍNCULOS</t>
    </r>
    <r>
      <rPr>
        <sz val="14"/>
        <color theme="1"/>
        <rFont val="Calibri"/>
        <family val="2"/>
        <scheme val="minor"/>
      </rPr>
      <t xml:space="preserve"> - FOLHA DE PAGAMENTO</t>
    </r>
  </si>
  <si>
    <r>
      <t xml:space="preserve">► SERVIÇOS DE LEGALIZAÇÃO - VALORES </t>
    </r>
    <r>
      <rPr>
        <u/>
        <sz val="14"/>
        <color theme="1"/>
        <rFont val="Calibri"/>
        <family val="2"/>
        <scheme val="minor"/>
      </rPr>
      <t>ÚNICOS</t>
    </r>
  </si>
  <si>
    <r>
      <t xml:space="preserve">► SERVIÇOS ADICIONAIS - VALORES </t>
    </r>
    <r>
      <rPr>
        <u/>
        <sz val="14"/>
        <color theme="1"/>
        <rFont val="Calibri"/>
        <family val="2"/>
        <scheme val="minor"/>
      </rPr>
      <t>ÚNICOS</t>
    </r>
  </si>
  <si>
    <t>Regularizar pendências: Atrasos em pag. de tributos ou omissões de declarações</t>
  </si>
  <si>
    <t>► OUTROS SERVIÇOS</t>
  </si>
  <si>
    <t>FAÇA UM ORÇAMENTO</t>
  </si>
  <si>
    <t>Assessoria Financeira</t>
  </si>
  <si>
    <t xml:space="preserve">CNPJ: </t>
  </si>
  <si>
    <t>REPRESENTADO PELO SÓCIO:</t>
  </si>
  <si>
    <t>REPRESENTADO PELA SÓCIA:</t>
  </si>
  <si>
    <t xml:space="preserve">CPF: </t>
  </si>
  <si>
    <t>► CERTIFICADO DIGITAL</t>
  </si>
  <si>
    <t>Ato</t>
  </si>
  <si>
    <t>Valor</t>
  </si>
  <si>
    <t>Certificado Digital</t>
  </si>
  <si>
    <t>Valor Anual</t>
  </si>
  <si>
    <r>
      <t xml:space="preserve">Obs: Aderindo ao nosso plano de fidelidade, você irá ganhar </t>
    </r>
    <r>
      <rPr>
        <b/>
        <sz val="11"/>
        <color theme="1"/>
        <rFont val="Calibri"/>
        <family val="2"/>
        <scheme val="minor"/>
      </rPr>
      <t>30% de desconto</t>
    </r>
    <r>
      <rPr>
        <sz val="11"/>
        <color theme="1"/>
        <rFont val="Calibri"/>
        <family val="2"/>
        <scheme val="minor"/>
      </rPr>
      <t xml:space="preserve"> na anuidade.</t>
    </r>
  </si>
  <si>
    <r>
      <t xml:space="preserve">Obs: Aderindo o nosso serviço de assessoria financeira, você irá ganhar </t>
    </r>
    <r>
      <rPr>
        <b/>
        <sz val="11"/>
        <color theme="1"/>
        <rFont val="Calibri"/>
        <family val="2"/>
        <scheme val="minor"/>
      </rPr>
      <t>10% de desconto</t>
    </r>
    <r>
      <rPr>
        <sz val="11"/>
        <color theme="1"/>
        <rFont val="Calibri"/>
        <family val="2"/>
        <scheme val="minor"/>
      </rPr>
      <t xml:space="preserve"> nos honorários contábeis.</t>
    </r>
  </si>
  <si>
    <t>F. DE ATIVIDADE</t>
  </si>
  <si>
    <t>F. FATURAMENTO</t>
  </si>
  <si>
    <t>Reuniões Agendadas (por hora)</t>
  </si>
  <si>
    <t>✔️	Elaboração de demonstrativos contábeis e relatórios gerenciais;
✔️	Assessoria contábil, fiscal e tributária.</t>
  </si>
  <si>
    <t>✔️	Escrituração contábil, fiscal e trabalhista, conforme normas vigentes;
✔️	Elaboração e entrega de obrigações acessórias perante os órgãos fiscais, previdenciários e trabalhista;
✔️	Apuração de tributos devidos e emissão de guias para pagamento;</t>
  </si>
  <si>
    <t>✔️	Emissão de guias do DAS para pagamento mensal do MEI;
✔️	Assessoria contábil, fiscal e tributária.</t>
  </si>
  <si>
    <t>✔️	Orientações práticas para manter seu MEI dentro da lei e crescer com segurança;
✔️	Entrega da Declaração Anual do MEI (DASN-SIMEI) e orientações sobre obrigações do microempreendedor;</t>
  </si>
  <si>
    <t>• Alteração no regime tributário da empresa;
• Aumento no número de funcionários registrados;
• Aumento do faturamento anual da empresa;
• Reajuste anual dos honorários, de acordo com a melhoria na qualidade dos serviços e ao aumento da inflação;
• Inclusão de novos serviços solicitados pela CONTRATANTE ou exigidos por lei.</t>
  </si>
  <si>
    <t>► ALGUMA OBSERVAÇÃO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</si>
</sst>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R$&quot;\ #,##0;\-&quot;R$&quot;\ #,##0"/>
    <numFmt numFmtId="7" formatCode="&quot;R$&quot;\ #,##0.00;\-&quot;R$&quot;\ #,##0.00"/>
    <numFmt numFmtId="44" formatCode="_-&quot;R$&quot;\ * #,##0.00_-;\-&quot;R$&quot;\ * #,##0.00_-;_-&quot;R$&quot;\ * &quot;-&quot;??_-;_-@_-"/>
    <numFmt numFmtId="43" formatCode="_-* #,##0.00_-;\-* #,##0.00_-;_-* &quot;-&quot;??_-;_-@_-"/>
    <numFmt numFmtId="164" formatCode="_-[$R$-416]\ * #,##0.00_-;\-[$R$-416]\ * #,##0.00_-;_-[$R$-416]\ * &quot;-&quot;??_-;_-@_-"/>
    <numFmt numFmtId="165" formatCode="\ \ General"/>
    <numFmt numFmtId="166" formatCode="000\.000\.000\-00"/>
    <numFmt numFmtId="167" formatCode="00\.000\.000\.0000\-00"/>
    <numFmt numFmtId="168" formatCode="00\.000\.000\-0"/>
    <numFmt numFmtId="169" formatCode="&quot;R$&quot;\ #,##0.00;[Red]&quot;R$&quot;\ #,##0.00"/>
  </numFmts>
  <fonts count="40" x14ac:knownFonts="1">
    <font>
      <sz val="11"/>
      <color theme="1"/>
      <name val="Calibri"/>
      <family val="2"/>
      <scheme val="minor"/>
    </font>
    <font>
      <b/>
      <sz val="11"/>
      <color theme="1"/>
      <name val="Calibri"/>
      <family val="2"/>
      <scheme val="minor"/>
    </font>
    <font>
      <sz val="14"/>
      <color theme="1"/>
      <name val="Calibri"/>
      <family val="2"/>
      <scheme val="minor"/>
    </font>
    <font>
      <sz val="16"/>
      <color theme="1"/>
      <name val="Calibri"/>
      <family val="2"/>
      <scheme val="minor"/>
    </font>
    <font>
      <sz val="16"/>
      <color theme="1"/>
      <name val="Aptos"/>
      <family val="2"/>
    </font>
    <font>
      <b/>
      <sz val="16"/>
      <color theme="1"/>
      <name val="Aptos"/>
      <family val="2"/>
    </font>
    <font>
      <sz val="8"/>
      <name val="Calibri"/>
      <family val="2"/>
      <scheme val="minor"/>
    </font>
    <font>
      <b/>
      <sz val="14"/>
      <color theme="1"/>
      <name val="Calibri"/>
      <family val="2"/>
      <scheme val="minor"/>
    </font>
    <font>
      <b/>
      <sz val="16"/>
      <color theme="0"/>
      <name val="Aptos"/>
      <family val="2"/>
    </font>
    <font>
      <sz val="11"/>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u/>
      <sz val="10"/>
      <color theme="10"/>
      <name val="Calibri"/>
      <family val="2"/>
      <scheme val="minor"/>
    </font>
    <font>
      <b/>
      <sz val="11"/>
      <color theme="0"/>
      <name val="Calibri"/>
      <family val="2"/>
      <scheme val="minor"/>
    </font>
    <font>
      <sz val="16"/>
      <color theme="0"/>
      <name val="ADLaM Display"/>
    </font>
    <font>
      <b/>
      <sz val="10"/>
      <color theme="0"/>
      <name val="Arial"/>
      <family val="2"/>
    </font>
    <font>
      <b/>
      <sz val="10"/>
      <name val="Arial"/>
      <family val="2"/>
    </font>
    <font>
      <sz val="10"/>
      <name val="Arial"/>
      <family val="2"/>
    </font>
    <font>
      <sz val="10"/>
      <color theme="0"/>
      <name val="Arial"/>
      <family val="2"/>
    </font>
    <font>
      <b/>
      <sz val="18"/>
      <color theme="0"/>
      <name val="Calibri"/>
      <family val="2"/>
      <scheme val="minor"/>
    </font>
    <font>
      <b/>
      <sz val="26"/>
      <color theme="0"/>
      <name val="Calibri"/>
      <family val="2"/>
      <scheme val="minor"/>
    </font>
    <font>
      <sz val="8"/>
      <color theme="1"/>
      <name val="Calibri"/>
      <family val="2"/>
      <scheme val="minor"/>
    </font>
    <font>
      <b/>
      <sz val="12"/>
      <color theme="0"/>
      <name val="Calibri"/>
      <family val="2"/>
      <scheme val="minor"/>
    </font>
    <font>
      <b/>
      <sz val="8"/>
      <color theme="1"/>
      <name val="Calibri"/>
      <family val="2"/>
      <scheme val="minor"/>
    </font>
    <font>
      <b/>
      <sz val="16"/>
      <color theme="1"/>
      <name val="Aharoni"/>
      <charset val="177"/>
    </font>
    <font>
      <b/>
      <sz val="20"/>
      <color theme="1"/>
      <name val="Aharoni"/>
      <charset val="177"/>
    </font>
    <font>
      <b/>
      <sz val="20"/>
      <color theme="1"/>
      <name val="Calibri"/>
      <family val="2"/>
      <scheme val="minor"/>
    </font>
    <font>
      <b/>
      <sz val="9"/>
      <color theme="1"/>
      <name val="Aharoni"/>
      <charset val="177"/>
    </font>
    <font>
      <b/>
      <sz val="14"/>
      <color theme="1"/>
      <name val="Amasis MT Pro Medium"/>
      <family val="1"/>
    </font>
    <font>
      <b/>
      <sz val="11"/>
      <color theme="1"/>
      <name val="Amasis MT Pro Medium"/>
      <family val="1"/>
    </font>
    <font>
      <sz val="12"/>
      <color theme="1"/>
      <name val="Arial Nova"/>
      <family val="2"/>
    </font>
    <font>
      <b/>
      <sz val="14"/>
      <color theme="0"/>
      <name val="Calibri"/>
      <family val="2"/>
      <scheme val="minor"/>
    </font>
    <font>
      <b/>
      <sz val="11"/>
      <color theme="1"/>
      <name val="Aptos"/>
      <family val="2"/>
    </font>
    <font>
      <b/>
      <sz val="11"/>
      <color theme="0"/>
      <name val="Aptos"/>
      <family val="2"/>
    </font>
    <font>
      <sz val="11"/>
      <color theme="0"/>
      <name val="Aptos"/>
      <family val="2"/>
    </font>
    <font>
      <sz val="9"/>
      <color theme="1"/>
      <name val="Calibri"/>
      <family val="2"/>
      <scheme val="minor"/>
    </font>
    <font>
      <b/>
      <sz val="9"/>
      <color theme="1"/>
      <name val="Aptos"/>
      <family val="2"/>
    </font>
    <font>
      <u/>
      <sz val="14"/>
      <color theme="1"/>
      <name val="Calibri"/>
      <family val="2"/>
      <scheme val="minor"/>
    </font>
    <font>
      <u/>
      <sz val="10"/>
      <color theme="1"/>
      <name val="Calibri"/>
      <family val="2"/>
      <scheme val="minor"/>
    </font>
  </fonts>
  <fills count="10">
    <fill>
      <patternFill patternType="none"/>
    </fill>
    <fill>
      <patternFill patternType="gray125"/>
    </fill>
    <fill>
      <patternFill patternType="solid">
        <fgColor rgb="FF212121"/>
        <bgColor indexed="64"/>
      </patternFill>
    </fill>
    <fill>
      <patternFill patternType="solid">
        <fgColor theme="0"/>
        <bgColor indexed="64"/>
      </patternFill>
    </fill>
    <fill>
      <patternFill patternType="solid">
        <fgColor rgb="FF38B6FF"/>
        <bgColor indexed="64"/>
      </patternFill>
    </fill>
    <fill>
      <patternFill patternType="solid">
        <fgColor rgb="FFB3E4FF"/>
        <bgColor indexed="64"/>
      </patternFill>
    </fill>
    <fill>
      <patternFill patternType="solid">
        <fgColor rgb="FFFFFF00"/>
        <bgColor indexed="64"/>
      </patternFill>
    </fill>
    <fill>
      <patternFill patternType="solid">
        <fgColor theme="1"/>
        <bgColor indexed="64"/>
      </patternFill>
    </fill>
    <fill>
      <patternFill patternType="solid">
        <fgColor rgb="FF00B050"/>
        <bgColor indexed="64"/>
      </patternFill>
    </fill>
    <fill>
      <patternFill patternType="solid">
        <fgColor theme="0" tint="-4.9989318521683403E-2"/>
        <bgColor indexed="64"/>
      </patternFill>
    </fill>
  </fills>
  <borders count="40">
    <border>
      <left/>
      <right/>
      <top/>
      <bottom/>
      <diagonal/>
    </border>
    <border>
      <left/>
      <right/>
      <top/>
      <bottom style="thick">
        <color rgb="FF38B6FF"/>
      </bottom>
      <diagonal/>
    </border>
    <border>
      <left/>
      <right style="thick">
        <color rgb="FF38B6FF"/>
      </right>
      <top style="thick">
        <color rgb="FF38B6FF"/>
      </top>
      <bottom/>
      <diagonal/>
    </border>
    <border>
      <left/>
      <right style="thick">
        <color rgb="FF38B6FF"/>
      </right>
      <top/>
      <bottom/>
      <diagonal/>
    </border>
    <border>
      <left style="medium">
        <color rgb="FF38B6FF"/>
      </left>
      <right/>
      <top style="medium">
        <color rgb="FF38B6FF"/>
      </top>
      <bottom/>
      <diagonal/>
    </border>
    <border>
      <left/>
      <right/>
      <top style="medium">
        <color rgb="FF38B6FF"/>
      </top>
      <bottom/>
      <diagonal/>
    </border>
    <border>
      <left/>
      <right style="medium">
        <color rgb="FF38B6FF"/>
      </right>
      <top style="medium">
        <color rgb="FF38B6FF"/>
      </top>
      <bottom/>
      <diagonal/>
    </border>
    <border>
      <left style="medium">
        <color rgb="FF38B6FF"/>
      </left>
      <right/>
      <top/>
      <bottom/>
      <diagonal/>
    </border>
    <border>
      <left/>
      <right style="medium">
        <color rgb="FF38B6FF"/>
      </right>
      <top/>
      <bottom/>
      <diagonal/>
    </border>
    <border>
      <left style="medium">
        <color rgb="FF38B6FF"/>
      </left>
      <right/>
      <top/>
      <bottom style="medium">
        <color rgb="FF38B6FF"/>
      </bottom>
      <diagonal/>
    </border>
    <border>
      <left/>
      <right/>
      <top/>
      <bottom style="medium">
        <color rgb="FF38B6FF"/>
      </bottom>
      <diagonal/>
    </border>
    <border>
      <left/>
      <right style="medium">
        <color rgb="FF38B6FF"/>
      </right>
      <top/>
      <bottom style="medium">
        <color rgb="FF38B6FF"/>
      </bottom>
      <diagonal/>
    </border>
    <border>
      <left/>
      <right/>
      <top style="thin">
        <color theme="0"/>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rgb="FF38B6FF"/>
      </left>
      <right/>
      <top style="thin">
        <color rgb="FF38B6FF"/>
      </top>
      <bottom style="thin">
        <color rgb="FF38B6FF"/>
      </bottom>
      <diagonal/>
    </border>
    <border>
      <left/>
      <right/>
      <top style="thin">
        <color rgb="FF38B6FF"/>
      </top>
      <bottom style="thin">
        <color rgb="FF38B6FF"/>
      </bottom>
      <diagonal/>
    </border>
    <border>
      <left/>
      <right style="thin">
        <color rgb="FF38B6FF"/>
      </right>
      <top style="thin">
        <color rgb="FF38B6FF"/>
      </top>
      <bottom style="thin">
        <color rgb="FF38B6FF"/>
      </bottom>
      <diagonal/>
    </border>
    <border>
      <left style="thin">
        <color rgb="FF212121"/>
      </left>
      <right/>
      <top style="thin">
        <color rgb="FF212121"/>
      </top>
      <bottom/>
      <diagonal/>
    </border>
    <border>
      <left/>
      <right/>
      <top style="thin">
        <color rgb="FF212121"/>
      </top>
      <bottom/>
      <diagonal/>
    </border>
    <border>
      <left/>
      <right style="thin">
        <color rgb="FF212121"/>
      </right>
      <top style="thin">
        <color rgb="FF212121"/>
      </top>
      <bottom/>
      <diagonal/>
    </border>
    <border>
      <left style="thin">
        <color rgb="FF212121"/>
      </left>
      <right/>
      <top/>
      <bottom style="thin">
        <color rgb="FF212121"/>
      </bottom>
      <diagonal/>
    </border>
    <border>
      <left/>
      <right/>
      <top/>
      <bottom style="thin">
        <color rgb="FF212121"/>
      </bottom>
      <diagonal/>
    </border>
    <border>
      <left/>
      <right style="thin">
        <color rgb="FF212121"/>
      </right>
      <top/>
      <bottom style="thin">
        <color rgb="FF212121"/>
      </bottom>
      <diagonal/>
    </border>
    <border>
      <left/>
      <right style="thin">
        <color rgb="FF212121"/>
      </right>
      <top/>
      <bottom/>
      <diagonal/>
    </border>
    <border>
      <left/>
      <right/>
      <top style="thin">
        <color rgb="FF38B6FF"/>
      </top>
      <bottom/>
      <diagonal/>
    </border>
    <border>
      <left style="thin">
        <color rgb="FF212121"/>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3" fontId="9" fillId="0" borderId="0" applyFont="0" applyFill="0" applyBorder="0" applyAlignment="0" applyProtection="0"/>
    <xf numFmtId="0" fontId="12" fillId="0" borderId="0" applyNumberFormat="0" applyFill="0" applyBorder="0" applyAlignment="0" applyProtection="0"/>
    <xf numFmtId="44" fontId="9" fillId="0" borderId="0" applyFont="0" applyFill="0" applyBorder="0" applyAlignment="0" applyProtection="0"/>
    <xf numFmtId="9" fontId="9" fillId="0" borderId="0" applyFont="0" applyFill="0" applyBorder="0" applyAlignment="0" applyProtection="0"/>
  </cellStyleXfs>
  <cellXfs count="258">
    <xf numFmtId="0" fontId="0" fillId="0" borderId="0" xfId="0"/>
    <xf numFmtId="0" fontId="0" fillId="2" borderId="0" xfId="0" applyFill="1"/>
    <xf numFmtId="0" fontId="0" fillId="2" borderId="1" xfId="0" applyFill="1" applyBorder="1"/>
    <xf numFmtId="0" fontId="0" fillId="2" borderId="3" xfId="0" applyFill="1" applyBorder="1"/>
    <xf numFmtId="0" fontId="0" fillId="3" borderId="1" xfId="0" applyFill="1" applyBorder="1"/>
    <xf numFmtId="0" fontId="0" fillId="3" borderId="0" xfId="0" applyFill="1"/>
    <xf numFmtId="0" fontId="0" fillId="3" borderId="2" xfId="0" applyFill="1" applyBorder="1"/>
    <xf numFmtId="0" fontId="0" fillId="3" borderId="3" xfId="0" applyFill="1" applyBorder="1"/>
    <xf numFmtId="0" fontId="0" fillId="3" borderId="0" xfId="0" applyFill="1" applyAlignment="1">
      <alignment horizontal="center" vertical="center"/>
    </xf>
    <xf numFmtId="0" fontId="3" fillId="3" borderId="0" xfId="0" applyFont="1" applyFill="1" applyAlignment="1">
      <alignment vertical="center" wrapText="1"/>
    </xf>
    <xf numFmtId="0" fontId="0" fillId="3" borderId="0" xfId="0" applyFill="1" applyAlignment="1">
      <alignment vertical="center"/>
    </xf>
    <xf numFmtId="0" fontId="4" fillId="3" borderId="0" xfId="0" applyFont="1" applyFill="1" applyAlignment="1">
      <alignment vertical="center" wrapText="1"/>
    </xf>
    <xf numFmtId="0" fontId="0" fillId="3" borderId="5" xfId="0" applyFill="1" applyBorder="1"/>
    <xf numFmtId="0" fontId="0" fillId="3" borderId="6" xfId="0" applyFill="1" applyBorder="1"/>
    <xf numFmtId="0" fontId="0" fillId="3" borderId="8" xfId="0" applyFill="1" applyBorder="1"/>
    <xf numFmtId="0" fontId="0" fillId="3" borderId="10" xfId="0" applyFill="1" applyBorder="1"/>
    <xf numFmtId="0" fontId="0" fillId="3" borderId="11" xfId="0" applyFill="1" applyBorder="1"/>
    <xf numFmtId="0" fontId="7" fillId="3" borderId="0" xfId="0" applyFont="1" applyFill="1" applyAlignment="1">
      <alignment vertical="center"/>
    </xf>
    <xf numFmtId="0" fontId="2" fillId="3" borderId="0" xfId="0" applyFont="1" applyFill="1" applyAlignment="1">
      <alignment horizontal="left" vertical="top" wrapText="1"/>
    </xf>
    <xf numFmtId="0" fontId="5" fillId="3" borderId="0" xfId="0" applyFont="1" applyFill="1"/>
    <xf numFmtId="0" fontId="2" fillId="3" borderId="0" xfId="0" applyFont="1" applyFill="1" applyAlignment="1">
      <alignment vertical="top" wrapText="1"/>
    </xf>
    <xf numFmtId="0" fontId="0" fillId="3" borderId="4" xfId="0" applyFill="1" applyBorder="1"/>
    <xf numFmtId="0" fontId="0" fillId="3" borderId="7" xfId="0" applyFill="1" applyBorder="1"/>
    <xf numFmtId="0" fontId="0" fillId="3" borderId="9" xfId="0" applyFill="1" applyBorder="1"/>
    <xf numFmtId="0" fontId="0" fillId="4" borderId="0" xfId="0" applyFill="1"/>
    <xf numFmtId="0" fontId="0" fillId="5" borderId="0" xfId="0" applyFill="1"/>
    <xf numFmtId="0" fontId="2" fillId="5" borderId="0" xfId="0" applyFont="1" applyFill="1" applyAlignment="1">
      <alignment vertical="top" wrapText="1"/>
    </xf>
    <xf numFmtId="0" fontId="10" fillId="5" borderId="0" xfId="0" applyFont="1" applyFill="1" applyAlignment="1">
      <alignment vertical="center" wrapText="1"/>
    </xf>
    <xf numFmtId="0" fontId="13" fillId="5" borderId="0" xfId="2" applyFont="1" applyFill="1" applyAlignment="1">
      <alignment vertical="center" wrapText="1"/>
    </xf>
    <xf numFmtId="0" fontId="10" fillId="5" borderId="13" xfId="0" applyFont="1" applyFill="1" applyBorder="1" applyAlignment="1">
      <alignment vertical="center" wrapText="1"/>
    </xf>
    <xf numFmtId="44" fontId="0" fillId="0" borderId="0" xfId="3" applyFont="1"/>
    <xf numFmtId="0" fontId="16" fillId="4" borderId="0" xfId="0" applyFont="1" applyFill="1"/>
    <xf numFmtId="0" fontId="16" fillId="4" borderId="0" xfId="0" applyFont="1" applyFill="1" applyAlignment="1">
      <alignment horizontal="left" vertical="top"/>
    </xf>
    <xf numFmtId="43" fontId="16" fillId="4" borderId="0" xfId="1" applyFont="1" applyFill="1" applyAlignment="1">
      <alignment horizontal="center"/>
    </xf>
    <xf numFmtId="43" fontId="18" fillId="0" borderId="0" xfId="1" applyFont="1"/>
    <xf numFmtId="0" fontId="17" fillId="0" borderId="14" xfId="0" applyFont="1" applyBorder="1" applyAlignment="1">
      <alignment horizontal="left" vertical="top"/>
    </xf>
    <xf numFmtId="0" fontId="18" fillId="0" borderId="14" xfId="0" applyFont="1" applyBorder="1" applyAlignment="1">
      <alignment horizontal="left" vertical="top"/>
    </xf>
    <xf numFmtId="43" fontId="19" fillId="4" borderId="14" xfId="1" applyFont="1" applyFill="1" applyBorder="1" applyAlignment="1">
      <alignment horizontal="center"/>
    </xf>
    <xf numFmtId="9" fontId="18" fillId="0" borderId="14" xfId="4" applyFont="1" applyBorder="1" applyAlignment="1">
      <alignment horizontal="center" vertical="center"/>
    </xf>
    <xf numFmtId="43" fontId="18" fillId="0" borderId="14" xfId="1" applyFont="1" applyBorder="1"/>
    <xf numFmtId="0" fontId="17" fillId="0" borderId="0" xfId="0" applyFont="1" applyAlignment="1">
      <alignment horizontal="left" vertical="top"/>
    </xf>
    <xf numFmtId="0" fontId="18" fillId="0" borderId="0" xfId="0" applyFont="1" applyAlignment="1">
      <alignment horizontal="left" vertical="top"/>
    </xf>
    <xf numFmtId="43" fontId="19" fillId="4" borderId="0" xfId="1" applyFont="1" applyFill="1" applyBorder="1" applyAlignment="1">
      <alignment horizontal="center"/>
    </xf>
    <xf numFmtId="9" fontId="18" fillId="0" borderId="0" xfId="4" applyFont="1" applyBorder="1" applyAlignment="1">
      <alignment horizontal="center" vertical="center"/>
    </xf>
    <xf numFmtId="43" fontId="18" fillId="0" borderId="0" xfId="1" applyFont="1" applyBorder="1"/>
    <xf numFmtId="0" fontId="17" fillId="0" borderId="15" xfId="0" applyFont="1" applyBorder="1" applyAlignment="1">
      <alignment horizontal="left" vertical="top"/>
    </xf>
    <xf numFmtId="0" fontId="18" fillId="0" borderId="15" xfId="0" applyFont="1" applyBorder="1" applyAlignment="1">
      <alignment horizontal="left" vertical="top"/>
    </xf>
    <xf numFmtId="43" fontId="19" fillId="4" borderId="15" xfId="1" applyFont="1" applyFill="1" applyBorder="1" applyAlignment="1">
      <alignment horizontal="center"/>
    </xf>
    <xf numFmtId="9" fontId="18" fillId="0" borderId="15" xfId="4" applyFont="1" applyBorder="1" applyAlignment="1">
      <alignment horizontal="center" vertical="center"/>
    </xf>
    <xf numFmtId="43" fontId="18" fillId="0" borderId="15" xfId="1" applyFont="1" applyBorder="1"/>
    <xf numFmtId="9" fontId="18" fillId="0" borderId="0" xfId="4" applyFont="1" applyAlignment="1">
      <alignment horizontal="center" vertical="center"/>
    </xf>
    <xf numFmtId="43" fontId="18" fillId="0" borderId="0" xfId="1" applyFont="1" applyAlignment="1">
      <alignment horizontal="left" vertical="top"/>
    </xf>
    <xf numFmtId="43" fontId="18" fillId="0" borderId="0" xfId="1" applyFont="1" applyBorder="1" applyAlignment="1">
      <alignment horizontal="left" vertical="top"/>
    </xf>
    <xf numFmtId="43" fontId="18" fillId="0" borderId="15" xfId="1" applyFont="1" applyBorder="1" applyAlignment="1">
      <alignment horizontal="left" vertical="top"/>
    </xf>
    <xf numFmtId="0" fontId="18" fillId="0" borderId="0" xfId="0" applyFont="1"/>
    <xf numFmtId="43" fontId="18" fillId="0" borderId="0" xfId="1" applyFont="1" applyAlignment="1">
      <alignment horizontal="center"/>
    </xf>
    <xf numFmtId="0" fontId="18" fillId="0" borderId="0" xfId="0" applyFont="1" applyAlignment="1">
      <alignment horizontal="center" vertical="center"/>
    </xf>
    <xf numFmtId="43" fontId="0" fillId="0" borderId="0" xfId="1" applyFont="1"/>
    <xf numFmtId="0" fontId="0" fillId="3" borderId="0" xfId="0" applyFill="1" applyAlignment="1">
      <alignment horizontal="center"/>
    </xf>
    <xf numFmtId="44" fontId="0" fillId="0" borderId="0" xfId="0" applyNumberFormat="1"/>
    <xf numFmtId="0" fontId="14" fillId="3" borderId="0" xfId="0" applyFont="1" applyFill="1" applyAlignment="1">
      <alignment vertical="center"/>
    </xf>
    <xf numFmtId="164" fontId="0" fillId="0" borderId="0" xfId="3" applyNumberFormat="1" applyFont="1"/>
    <xf numFmtId="0" fontId="22" fillId="3" borderId="0" xfId="0" applyFont="1" applyFill="1"/>
    <xf numFmtId="0" fontId="30" fillId="3" borderId="0" xfId="0" applyFont="1" applyFill="1"/>
    <xf numFmtId="0" fontId="29" fillId="3" borderId="0" xfId="0" applyFont="1" applyFill="1"/>
    <xf numFmtId="0" fontId="29" fillId="3" borderId="28" xfId="0" applyFont="1" applyFill="1" applyBorder="1"/>
    <xf numFmtId="0" fontId="0" fillId="9" borderId="0" xfId="0" applyFill="1"/>
    <xf numFmtId="0" fontId="29" fillId="0" borderId="0" xfId="0" applyFont="1"/>
    <xf numFmtId="0" fontId="30" fillId="0" borderId="0" xfId="0" applyFont="1"/>
    <xf numFmtId="165" fontId="31" fillId="0" borderId="0" xfId="0" applyNumberFormat="1" applyFont="1" applyAlignment="1" applyProtection="1">
      <alignment vertical="center" wrapText="1"/>
      <protection locked="0"/>
    </xf>
    <xf numFmtId="165" fontId="31" fillId="3" borderId="0" xfId="0" applyNumberFormat="1" applyFont="1" applyFill="1" applyAlignment="1" applyProtection="1">
      <alignment vertical="center" wrapText="1"/>
      <protection locked="0"/>
    </xf>
    <xf numFmtId="0" fontId="2" fillId="3" borderId="0" xfId="0" applyFont="1" applyFill="1" applyAlignment="1">
      <alignment vertical="center"/>
    </xf>
    <xf numFmtId="0" fontId="1" fillId="3" borderId="0" xfId="0" applyFont="1" applyFill="1" applyAlignment="1">
      <alignment vertical="center" wrapText="1"/>
    </xf>
    <xf numFmtId="0" fontId="33" fillId="3" borderId="0" xfId="0" applyFont="1" applyFill="1" applyAlignment="1">
      <alignment vertical="center" wrapText="1"/>
    </xf>
    <xf numFmtId="0" fontId="37" fillId="3" borderId="0" xfId="0" applyFont="1" applyFill="1" applyAlignment="1">
      <alignment horizontal="center" vertical="center" wrapText="1"/>
    </xf>
    <xf numFmtId="44" fontId="36" fillId="3" borderId="0" xfId="3" applyFont="1" applyFill="1" applyBorder="1" applyAlignment="1">
      <alignment horizontal="center" vertical="center"/>
    </xf>
    <xf numFmtId="0" fontId="0" fillId="3" borderId="0" xfId="0" applyFill="1" applyAlignment="1">
      <alignment horizontal="left"/>
    </xf>
    <xf numFmtId="0" fontId="0" fillId="0" borderId="0" xfId="0" applyAlignment="1">
      <alignment wrapText="1"/>
    </xf>
    <xf numFmtId="0" fontId="2" fillId="3" borderId="0" xfId="0" applyFont="1" applyFill="1" applyAlignment="1">
      <alignment horizontal="left"/>
    </xf>
    <xf numFmtId="0" fontId="0" fillId="3" borderId="35" xfId="0" applyFill="1" applyBorder="1" applyAlignment="1" applyProtection="1">
      <alignment horizontal="left" vertical="top"/>
      <protection locked="0"/>
    </xf>
    <xf numFmtId="0" fontId="29" fillId="3" borderId="14" xfId="0" applyFont="1" applyFill="1" applyBorder="1" applyAlignment="1" applyProtection="1">
      <alignment horizontal="left" vertical="top"/>
      <protection locked="0"/>
    </xf>
    <xf numFmtId="0" fontId="29" fillId="3" borderId="36" xfId="0" applyFont="1" applyFill="1" applyBorder="1" applyAlignment="1" applyProtection="1">
      <alignment horizontal="left" vertical="top"/>
      <protection locked="0"/>
    </xf>
    <xf numFmtId="0" fontId="29" fillId="3" borderId="13" xfId="0" applyFont="1" applyFill="1" applyBorder="1" applyAlignment="1" applyProtection="1">
      <alignment horizontal="left" vertical="top"/>
      <protection locked="0"/>
    </xf>
    <xf numFmtId="0" fontId="29" fillId="3" borderId="0" xfId="0" applyFont="1" applyFill="1" applyAlignment="1" applyProtection="1">
      <alignment horizontal="left" vertical="top"/>
      <protection locked="0"/>
    </xf>
    <xf numFmtId="0" fontId="29" fillId="3" borderId="37" xfId="0" applyFont="1" applyFill="1" applyBorder="1" applyAlignment="1" applyProtection="1">
      <alignment horizontal="left" vertical="top"/>
      <protection locked="0"/>
    </xf>
    <xf numFmtId="0" fontId="29" fillId="3" borderId="38" xfId="0" applyFont="1" applyFill="1" applyBorder="1" applyAlignment="1" applyProtection="1">
      <alignment horizontal="left" vertical="top"/>
      <protection locked="0"/>
    </xf>
    <xf numFmtId="0" fontId="29" fillId="3" borderId="15" xfId="0" applyFont="1" applyFill="1" applyBorder="1" applyAlignment="1" applyProtection="1">
      <alignment horizontal="left" vertical="top"/>
      <protection locked="0"/>
    </xf>
    <xf numFmtId="0" fontId="29" fillId="3" borderId="39" xfId="0" applyFont="1" applyFill="1" applyBorder="1" applyAlignment="1" applyProtection="1">
      <alignment horizontal="left" vertical="top"/>
      <protection locked="0"/>
    </xf>
    <xf numFmtId="0" fontId="15" fillId="2" borderId="14" xfId="0" applyFont="1" applyFill="1" applyBorder="1" applyAlignment="1">
      <alignment horizontal="center" vertical="center"/>
    </xf>
    <xf numFmtId="0" fontId="15" fillId="2" borderId="0" xfId="0" applyFont="1" applyFill="1" applyAlignment="1">
      <alignment horizontal="center" vertical="center"/>
    </xf>
    <xf numFmtId="0" fontId="29" fillId="3" borderId="0" xfId="0" applyFont="1" applyFill="1" applyAlignment="1">
      <alignment horizontal="left"/>
    </xf>
    <xf numFmtId="0" fontId="29" fillId="3" borderId="28" xfId="0" applyFont="1" applyFill="1" applyBorder="1" applyAlignment="1">
      <alignment horizontal="left"/>
    </xf>
    <xf numFmtId="165" fontId="31" fillId="5" borderId="29" xfId="0" applyNumberFormat="1" applyFont="1" applyFill="1" applyBorder="1" applyAlignment="1" applyProtection="1">
      <alignment horizontal="left" vertical="center" wrapText="1" indent="1"/>
      <protection locked="0"/>
    </xf>
    <xf numFmtId="165" fontId="31" fillId="5" borderId="30" xfId="0" applyNumberFormat="1" applyFont="1" applyFill="1" applyBorder="1" applyAlignment="1" applyProtection="1">
      <alignment horizontal="left" vertical="center" wrapText="1" indent="1"/>
      <protection locked="0"/>
    </xf>
    <xf numFmtId="165" fontId="31" fillId="5" borderId="31" xfId="0" applyNumberFormat="1" applyFont="1" applyFill="1" applyBorder="1" applyAlignment="1" applyProtection="1">
      <alignment horizontal="left" vertical="center" wrapText="1" indent="1"/>
      <protection locked="0"/>
    </xf>
    <xf numFmtId="165" fontId="31" fillId="5" borderId="32" xfId="0" applyNumberFormat="1" applyFont="1" applyFill="1" applyBorder="1" applyAlignment="1" applyProtection="1">
      <alignment horizontal="left" vertical="center" wrapText="1" indent="1"/>
      <protection locked="0"/>
    </xf>
    <xf numFmtId="165" fontId="31" fillId="5" borderId="28" xfId="0" applyNumberFormat="1" applyFont="1" applyFill="1" applyBorder="1" applyAlignment="1" applyProtection="1">
      <alignment horizontal="left" vertical="center" wrapText="1" indent="1"/>
      <protection locked="0"/>
    </xf>
    <xf numFmtId="165" fontId="31" fillId="5" borderId="33" xfId="0" applyNumberFormat="1" applyFont="1" applyFill="1" applyBorder="1" applyAlignment="1" applyProtection="1">
      <alignment horizontal="left" vertical="center" wrapText="1" indent="1"/>
      <protection locked="0"/>
    </xf>
    <xf numFmtId="167" fontId="31" fillId="5" borderId="29" xfId="0" applyNumberFormat="1" applyFont="1" applyFill="1" applyBorder="1" applyAlignment="1" applyProtection="1">
      <alignment horizontal="left" vertical="center" wrapText="1" indent="1"/>
      <protection locked="0"/>
    </xf>
    <xf numFmtId="167" fontId="31" fillId="5" borderId="30" xfId="0" applyNumberFormat="1" applyFont="1" applyFill="1" applyBorder="1" applyAlignment="1" applyProtection="1">
      <alignment horizontal="left" vertical="center" wrapText="1" indent="1"/>
      <protection locked="0"/>
    </xf>
    <xf numFmtId="167" fontId="31" fillId="5" borderId="31" xfId="0" applyNumberFormat="1" applyFont="1" applyFill="1" applyBorder="1" applyAlignment="1" applyProtection="1">
      <alignment horizontal="left" vertical="center" wrapText="1" indent="1"/>
      <protection locked="0"/>
    </xf>
    <xf numFmtId="167" fontId="31" fillId="5" borderId="32" xfId="0" applyNumberFormat="1" applyFont="1" applyFill="1" applyBorder="1" applyAlignment="1" applyProtection="1">
      <alignment horizontal="left" vertical="center" wrapText="1" indent="1"/>
      <protection locked="0"/>
    </xf>
    <xf numFmtId="167" fontId="31" fillId="5" borderId="28" xfId="0" applyNumberFormat="1" applyFont="1" applyFill="1" applyBorder="1" applyAlignment="1" applyProtection="1">
      <alignment horizontal="left" vertical="center" wrapText="1" indent="1"/>
      <protection locked="0"/>
    </xf>
    <xf numFmtId="167" fontId="31" fillId="5" borderId="33" xfId="0" applyNumberFormat="1" applyFont="1" applyFill="1" applyBorder="1" applyAlignment="1" applyProtection="1">
      <alignment horizontal="left" vertical="center" wrapText="1" indent="1"/>
      <protection locked="0"/>
    </xf>
    <xf numFmtId="166" fontId="31" fillId="5" borderId="29" xfId="0" applyNumberFormat="1" applyFont="1" applyFill="1" applyBorder="1" applyAlignment="1" applyProtection="1">
      <alignment horizontal="center" vertical="center" wrapText="1"/>
      <protection locked="0"/>
    </xf>
    <xf numFmtId="166" fontId="31" fillId="5" borderId="30" xfId="0" applyNumberFormat="1" applyFont="1" applyFill="1" applyBorder="1" applyAlignment="1" applyProtection="1">
      <alignment horizontal="center" vertical="center" wrapText="1"/>
      <protection locked="0"/>
    </xf>
    <xf numFmtId="166" fontId="31" fillId="5" borderId="31" xfId="0" applyNumberFormat="1" applyFont="1" applyFill="1" applyBorder="1" applyAlignment="1" applyProtection="1">
      <alignment horizontal="center" vertical="center" wrapText="1"/>
      <protection locked="0"/>
    </xf>
    <xf numFmtId="166" fontId="31" fillId="5" borderId="32" xfId="0" applyNumberFormat="1" applyFont="1" applyFill="1" applyBorder="1" applyAlignment="1" applyProtection="1">
      <alignment horizontal="center" vertical="center" wrapText="1"/>
      <protection locked="0"/>
    </xf>
    <xf numFmtId="166" fontId="31" fillId="5" borderId="28" xfId="0" applyNumberFormat="1" applyFont="1" applyFill="1" applyBorder="1" applyAlignment="1" applyProtection="1">
      <alignment horizontal="center" vertical="center" wrapText="1"/>
      <protection locked="0"/>
    </xf>
    <xf numFmtId="166" fontId="31" fillId="5" borderId="33" xfId="0" applyNumberFormat="1" applyFont="1" applyFill="1" applyBorder="1" applyAlignment="1" applyProtection="1">
      <alignment horizontal="center" vertical="center" wrapText="1"/>
      <protection locked="0"/>
    </xf>
    <xf numFmtId="168" fontId="31" fillId="5" borderId="29" xfId="0" applyNumberFormat="1" applyFont="1" applyFill="1" applyBorder="1" applyAlignment="1" applyProtection="1">
      <alignment horizontal="center" vertical="center" wrapText="1"/>
      <protection locked="0"/>
    </xf>
    <xf numFmtId="168" fontId="31" fillId="5" borderId="30" xfId="0" applyNumberFormat="1" applyFont="1" applyFill="1" applyBorder="1" applyAlignment="1" applyProtection="1">
      <alignment horizontal="center" vertical="center" wrapText="1"/>
      <protection locked="0"/>
    </xf>
    <xf numFmtId="168" fontId="31" fillId="5" borderId="31" xfId="0" applyNumberFormat="1" applyFont="1" applyFill="1" applyBorder="1" applyAlignment="1" applyProtection="1">
      <alignment horizontal="center" vertical="center" wrapText="1"/>
      <protection locked="0"/>
    </xf>
    <xf numFmtId="168" fontId="31" fillId="5" borderId="32" xfId="0" applyNumberFormat="1" applyFont="1" applyFill="1" applyBorder="1" applyAlignment="1" applyProtection="1">
      <alignment horizontal="center" vertical="center" wrapText="1"/>
      <protection locked="0"/>
    </xf>
    <xf numFmtId="168" fontId="31" fillId="5" borderId="28" xfId="0" applyNumberFormat="1" applyFont="1" applyFill="1" applyBorder="1" applyAlignment="1" applyProtection="1">
      <alignment horizontal="center" vertical="center" wrapText="1"/>
      <protection locked="0"/>
    </xf>
    <xf numFmtId="168" fontId="31" fillId="5" borderId="33" xfId="0" applyNumberFormat="1" applyFont="1" applyFill="1" applyBorder="1" applyAlignment="1" applyProtection="1">
      <alignment horizontal="center" vertical="center" wrapText="1"/>
      <protection locked="0"/>
    </xf>
    <xf numFmtId="0" fontId="31" fillId="5" borderId="29" xfId="0" applyFont="1" applyFill="1" applyBorder="1" applyAlignment="1" applyProtection="1">
      <alignment horizontal="left" vertical="center" wrapText="1" indent="1"/>
      <protection locked="0"/>
    </xf>
    <xf numFmtId="0" fontId="31" fillId="5" borderId="30" xfId="0" applyFont="1" applyFill="1" applyBorder="1" applyAlignment="1" applyProtection="1">
      <alignment horizontal="left" vertical="center" wrapText="1" indent="1"/>
      <protection locked="0"/>
    </xf>
    <xf numFmtId="0" fontId="31" fillId="5" borderId="31" xfId="0" applyFont="1" applyFill="1" applyBorder="1" applyAlignment="1" applyProtection="1">
      <alignment horizontal="left" vertical="center" wrapText="1" indent="1"/>
      <protection locked="0"/>
    </xf>
    <xf numFmtId="0" fontId="31" fillId="5" borderId="32" xfId="0" applyFont="1" applyFill="1" applyBorder="1" applyAlignment="1" applyProtection="1">
      <alignment horizontal="left" vertical="center" wrapText="1" indent="1"/>
      <protection locked="0"/>
    </xf>
    <xf numFmtId="0" fontId="31" fillId="5" borderId="28" xfId="0" applyFont="1" applyFill="1" applyBorder="1" applyAlignment="1" applyProtection="1">
      <alignment horizontal="left" vertical="center" wrapText="1" indent="1"/>
      <protection locked="0"/>
    </xf>
    <xf numFmtId="0" fontId="31" fillId="5" borderId="33" xfId="0" applyFont="1" applyFill="1" applyBorder="1" applyAlignment="1" applyProtection="1">
      <alignment horizontal="left" vertical="center" wrapText="1" indent="1"/>
      <protection locked="0"/>
    </xf>
    <xf numFmtId="14" fontId="31" fillId="5" borderId="29" xfId="0" applyNumberFormat="1" applyFont="1" applyFill="1" applyBorder="1" applyAlignment="1" applyProtection="1">
      <alignment horizontal="left" vertical="center" wrapText="1" indent="1"/>
      <protection locked="0"/>
    </xf>
    <xf numFmtId="0" fontId="25" fillId="4" borderId="0" xfId="0" applyFont="1" applyFill="1" applyAlignment="1">
      <alignment horizontal="center" vertical="center"/>
    </xf>
    <xf numFmtId="0" fontId="26" fillId="5" borderId="27" xfId="0" applyFont="1" applyFill="1" applyBorder="1" applyAlignment="1">
      <alignment horizontal="center" vertical="center"/>
    </xf>
    <xf numFmtId="0" fontId="26" fillId="5" borderId="0" xfId="0" applyFont="1" applyFill="1" applyAlignment="1">
      <alignment horizontal="center" vertical="center"/>
    </xf>
    <xf numFmtId="7" fontId="27" fillId="4" borderId="0" xfId="0" applyNumberFormat="1" applyFont="1" applyFill="1" applyAlignment="1">
      <alignment horizontal="center" vertical="center"/>
    </xf>
    <xf numFmtId="0" fontId="27" fillId="4" borderId="0" xfId="0" applyFont="1" applyFill="1" applyAlignment="1">
      <alignment horizontal="center" vertical="center"/>
    </xf>
    <xf numFmtId="0" fontId="28" fillId="5" borderId="27" xfId="0" applyFont="1" applyFill="1" applyBorder="1" applyAlignment="1">
      <alignment horizontal="right"/>
    </xf>
    <xf numFmtId="0" fontId="28" fillId="5" borderId="0" xfId="0" applyFont="1" applyFill="1" applyAlignment="1">
      <alignment horizontal="right"/>
    </xf>
    <xf numFmtId="7" fontId="0" fillId="5" borderId="0" xfId="0" applyNumberFormat="1" applyFill="1" applyAlignment="1">
      <alignment horizontal="center"/>
    </xf>
    <xf numFmtId="0" fontId="0" fillId="5" borderId="0" xfId="0" applyFill="1" applyAlignment="1">
      <alignment horizontal="center"/>
    </xf>
    <xf numFmtId="0" fontId="0" fillId="3" borderId="19" xfId="0" applyFill="1" applyBorder="1" applyAlignment="1" applyProtection="1">
      <alignment horizontal="left" vertical="top" wrapText="1"/>
      <protection locked="0"/>
    </xf>
    <xf numFmtId="0" fontId="0" fillId="3" borderId="20" xfId="0" applyFill="1" applyBorder="1" applyAlignment="1" applyProtection="1">
      <alignment horizontal="left" vertical="top" wrapText="1"/>
      <protection locked="0"/>
    </xf>
    <xf numFmtId="0" fontId="0" fillId="3" borderId="21" xfId="0" applyFill="1" applyBorder="1" applyAlignment="1" applyProtection="1">
      <alignment horizontal="left" vertical="top" wrapText="1"/>
      <protection locked="0"/>
    </xf>
    <xf numFmtId="0" fontId="0" fillId="3" borderId="27"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25" xfId="0" applyFill="1" applyBorder="1" applyAlignment="1" applyProtection="1">
      <alignment horizontal="left" vertical="top" wrapText="1"/>
      <protection locked="0"/>
    </xf>
    <xf numFmtId="0" fontId="0" fillId="3" borderId="22" xfId="0" applyFill="1" applyBorder="1" applyAlignment="1" applyProtection="1">
      <alignment horizontal="left" vertical="top" wrapText="1"/>
      <protection locked="0"/>
    </xf>
    <xf numFmtId="0" fontId="0" fillId="3" borderId="23" xfId="0" applyFill="1" applyBorder="1" applyAlignment="1" applyProtection="1">
      <alignment horizontal="left" vertical="top" wrapText="1"/>
      <protection locked="0"/>
    </xf>
    <xf numFmtId="0" fontId="0" fillId="3" borderId="24" xfId="0" applyFill="1" applyBorder="1" applyAlignment="1" applyProtection="1">
      <alignment horizontal="left" vertical="top" wrapText="1"/>
      <protection locked="0"/>
    </xf>
    <xf numFmtId="0" fontId="2" fillId="3" borderId="0" xfId="0" applyFont="1" applyFill="1" applyAlignment="1">
      <alignment horizontal="left" vertical="center"/>
    </xf>
    <xf numFmtId="0" fontId="14" fillId="7" borderId="16" xfId="0" applyFont="1" applyFill="1" applyBorder="1" applyAlignment="1" applyProtection="1">
      <alignment horizontal="center" vertical="center"/>
      <protection locked="0"/>
    </xf>
    <xf numFmtId="0" fontId="14" fillId="7" borderId="17" xfId="0" applyFont="1" applyFill="1" applyBorder="1" applyAlignment="1" applyProtection="1">
      <alignment horizontal="center" vertical="center"/>
      <protection locked="0"/>
    </xf>
    <xf numFmtId="0" fontId="14" fillId="7" borderId="18" xfId="0" applyFont="1" applyFill="1" applyBorder="1" applyAlignment="1" applyProtection="1">
      <alignment horizontal="center" vertical="center"/>
      <protection locked="0"/>
    </xf>
    <xf numFmtId="0" fontId="23" fillId="8" borderId="19" xfId="0" applyFont="1" applyFill="1" applyBorder="1" applyAlignment="1">
      <alignment horizontal="center" vertical="center"/>
    </xf>
    <xf numFmtId="0" fontId="21" fillId="8" borderId="20" xfId="0" applyFont="1" applyFill="1" applyBorder="1" applyAlignment="1">
      <alignment horizontal="center" vertical="center"/>
    </xf>
    <xf numFmtId="0" fontId="21" fillId="8" borderId="21" xfId="0" applyFont="1" applyFill="1" applyBorder="1" applyAlignment="1">
      <alignment horizontal="center" vertical="center"/>
    </xf>
    <xf numFmtId="0" fontId="21" fillId="8" borderId="22" xfId="0" applyFont="1" applyFill="1" applyBorder="1" applyAlignment="1">
      <alignment horizontal="center" vertical="center"/>
    </xf>
    <xf numFmtId="0" fontId="21" fillId="8" borderId="23" xfId="0" applyFont="1" applyFill="1" applyBorder="1" applyAlignment="1">
      <alignment horizontal="center" vertical="center"/>
    </xf>
    <xf numFmtId="0" fontId="21" fillId="8" borderId="24" xfId="0" applyFont="1" applyFill="1" applyBorder="1" applyAlignment="1">
      <alignment horizontal="center" vertical="center"/>
    </xf>
    <xf numFmtId="7" fontId="20" fillId="4" borderId="19" xfId="3" applyNumberFormat="1" applyFont="1" applyFill="1" applyBorder="1" applyAlignment="1">
      <alignment horizontal="center" vertical="center"/>
    </xf>
    <xf numFmtId="7" fontId="20" fillId="4" borderId="20" xfId="3" applyNumberFormat="1" applyFont="1" applyFill="1" applyBorder="1" applyAlignment="1">
      <alignment horizontal="center" vertical="center"/>
    </xf>
    <xf numFmtId="7" fontId="20" fillId="4" borderId="21" xfId="3" applyNumberFormat="1" applyFont="1" applyFill="1" applyBorder="1" applyAlignment="1">
      <alignment horizontal="center" vertical="center"/>
    </xf>
    <xf numFmtId="7" fontId="20" fillId="4" borderId="22" xfId="3" applyNumberFormat="1" applyFont="1" applyFill="1" applyBorder="1" applyAlignment="1">
      <alignment horizontal="center" vertical="center"/>
    </xf>
    <xf numFmtId="7" fontId="20" fillId="4" borderId="23" xfId="3" applyNumberFormat="1" applyFont="1" applyFill="1" applyBorder="1" applyAlignment="1">
      <alignment horizontal="center" vertical="center"/>
    </xf>
    <xf numFmtId="7" fontId="20" fillId="4" borderId="24" xfId="3" applyNumberFormat="1" applyFont="1" applyFill="1" applyBorder="1" applyAlignment="1">
      <alignment horizontal="center" vertical="center"/>
    </xf>
    <xf numFmtId="0" fontId="0" fillId="3" borderId="0" xfId="0" applyFill="1" applyAlignment="1">
      <alignment horizontal="left" vertical="center"/>
    </xf>
    <xf numFmtId="0" fontId="23" fillId="2" borderId="0" xfId="0" applyFont="1" applyFill="1" applyAlignment="1">
      <alignment horizontal="center" vertical="center"/>
    </xf>
    <xf numFmtId="0" fontId="21" fillId="2" borderId="0" xfId="0" applyFont="1" applyFill="1" applyAlignment="1">
      <alignment horizontal="center" vertical="center"/>
    </xf>
    <xf numFmtId="0" fontId="21" fillId="2" borderId="25" xfId="0" applyFont="1" applyFill="1" applyBorder="1" applyAlignment="1">
      <alignment horizontal="center" vertical="center"/>
    </xf>
    <xf numFmtId="0" fontId="21" fillId="2" borderId="19" xfId="0" applyFont="1" applyFill="1" applyBorder="1" applyAlignment="1">
      <alignment horizontal="center"/>
    </xf>
    <xf numFmtId="0" fontId="21" fillId="2" borderId="20" xfId="0" applyFont="1" applyFill="1" applyBorder="1" applyAlignment="1">
      <alignment horizontal="center"/>
    </xf>
    <xf numFmtId="0" fontId="21" fillId="2" borderId="21" xfId="0" applyFont="1" applyFill="1" applyBorder="1" applyAlignment="1">
      <alignment horizontal="center"/>
    </xf>
    <xf numFmtId="0" fontId="21" fillId="2" borderId="22" xfId="0" applyFont="1" applyFill="1" applyBorder="1" applyAlignment="1">
      <alignment horizontal="center"/>
    </xf>
    <xf numFmtId="0" fontId="21" fillId="2" borderId="23" xfId="0" applyFont="1" applyFill="1" applyBorder="1" applyAlignment="1">
      <alignment horizontal="center"/>
    </xf>
    <xf numFmtId="0" fontId="21" fillId="2" borderId="24" xfId="0" applyFont="1" applyFill="1" applyBorder="1" applyAlignment="1">
      <alignment horizontal="center"/>
    </xf>
    <xf numFmtId="0" fontId="22" fillId="3" borderId="26" xfId="0" applyFont="1" applyFill="1" applyBorder="1" applyAlignment="1">
      <alignment horizontal="center" vertical="top" wrapText="1"/>
    </xf>
    <xf numFmtId="0" fontId="22" fillId="3" borderId="0" xfId="0" applyFont="1" applyFill="1" applyAlignment="1">
      <alignment horizontal="center" vertical="top" wrapText="1"/>
    </xf>
    <xf numFmtId="165" fontId="31" fillId="5" borderId="29" xfId="0" applyNumberFormat="1" applyFont="1" applyFill="1" applyBorder="1" applyAlignment="1" applyProtection="1">
      <alignment horizontal="center" vertical="center" wrapText="1"/>
      <protection locked="0"/>
    </xf>
    <xf numFmtId="165" fontId="31" fillId="5" borderId="30" xfId="0" applyNumberFormat="1" applyFont="1" applyFill="1" applyBorder="1" applyAlignment="1" applyProtection="1">
      <alignment horizontal="center" vertical="center" wrapText="1"/>
      <protection locked="0"/>
    </xf>
    <xf numFmtId="165" fontId="31" fillId="5" borderId="31" xfId="0" applyNumberFormat="1" applyFont="1" applyFill="1" applyBorder="1" applyAlignment="1" applyProtection="1">
      <alignment horizontal="center" vertical="center" wrapText="1"/>
      <protection locked="0"/>
    </xf>
    <xf numFmtId="165" fontId="31" fillId="5" borderId="32" xfId="0" applyNumberFormat="1" applyFont="1" applyFill="1" applyBorder="1" applyAlignment="1" applyProtection="1">
      <alignment horizontal="center" vertical="center" wrapText="1"/>
      <protection locked="0"/>
    </xf>
    <xf numFmtId="165" fontId="31" fillId="5" borderId="28" xfId="0" applyNumberFormat="1" applyFont="1" applyFill="1" applyBorder="1" applyAlignment="1" applyProtection="1">
      <alignment horizontal="center" vertical="center" wrapText="1"/>
      <protection locked="0"/>
    </xf>
    <xf numFmtId="165" fontId="31" fillId="5" borderId="33" xfId="0" applyNumberFormat="1" applyFont="1" applyFill="1" applyBorder="1" applyAlignment="1" applyProtection="1">
      <alignment horizontal="center" vertical="center" wrapText="1"/>
      <protection locked="0"/>
    </xf>
    <xf numFmtId="0" fontId="0" fillId="3" borderId="14" xfId="0" applyFill="1" applyBorder="1" applyAlignment="1">
      <alignment horizontal="left"/>
    </xf>
    <xf numFmtId="0" fontId="0" fillId="3" borderId="0" xfId="0" applyFill="1" applyAlignment="1">
      <alignment horizontal="left"/>
    </xf>
    <xf numFmtId="0" fontId="34" fillId="2" borderId="34" xfId="0" applyFont="1" applyFill="1" applyBorder="1" applyAlignment="1">
      <alignment horizontal="center" vertical="center" wrapText="1"/>
    </xf>
    <xf numFmtId="44" fontId="34" fillId="2" borderId="34" xfId="3" applyFont="1" applyFill="1" applyBorder="1" applyAlignment="1">
      <alignment horizontal="center" vertical="center" wrapText="1"/>
    </xf>
    <xf numFmtId="0" fontId="33" fillId="3" borderId="35" xfId="0" applyFont="1" applyFill="1" applyBorder="1" applyAlignment="1">
      <alignment horizontal="left" vertical="center" wrapText="1"/>
    </xf>
    <xf numFmtId="0" fontId="33" fillId="3" borderId="14" xfId="0" applyFont="1" applyFill="1" applyBorder="1" applyAlignment="1">
      <alignment horizontal="left" vertical="center" wrapText="1"/>
    </xf>
    <xf numFmtId="0" fontId="33" fillId="3" borderId="36" xfId="0" applyFont="1" applyFill="1" applyBorder="1" applyAlignment="1">
      <alignment horizontal="left" vertical="center" wrapText="1"/>
    </xf>
    <xf numFmtId="0" fontId="33" fillId="3" borderId="13" xfId="0" applyFont="1" applyFill="1" applyBorder="1" applyAlignment="1">
      <alignment horizontal="left" vertical="center" wrapText="1"/>
    </xf>
    <xf numFmtId="0" fontId="33" fillId="3" borderId="0" xfId="0" applyFont="1" applyFill="1" applyAlignment="1">
      <alignment horizontal="left" vertical="center" wrapText="1"/>
    </xf>
    <xf numFmtId="0" fontId="33" fillId="3" borderId="37" xfId="0" applyFont="1" applyFill="1" applyBorder="1" applyAlignment="1">
      <alignment horizontal="left" vertical="center" wrapText="1"/>
    </xf>
    <xf numFmtId="0" fontId="33" fillId="3" borderId="38" xfId="0" applyFont="1" applyFill="1" applyBorder="1" applyAlignment="1">
      <alignment horizontal="left" vertical="center" wrapText="1"/>
    </xf>
    <xf numFmtId="0" fontId="33" fillId="3" borderId="15" xfId="0" applyFont="1" applyFill="1" applyBorder="1" applyAlignment="1">
      <alignment horizontal="left" vertical="center" wrapText="1"/>
    </xf>
    <xf numFmtId="0" fontId="33" fillId="3" borderId="39" xfId="0" applyFont="1" applyFill="1" applyBorder="1" applyAlignment="1">
      <alignment horizontal="left" vertical="center" wrapText="1"/>
    </xf>
    <xf numFmtId="169" fontId="10" fillId="3" borderId="35" xfId="3" applyNumberFormat="1" applyFont="1" applyFill="1" applyBorder="1" applyAlignment="1">
      <alignment horizontal="center" vertical="center"/>
    </xf>
    <xf numFmtId="169" fontId="10" fillId="3" borderId="14" xfId="3" applyNumberFormat="1" applyFont="1" applyFill="1" applyBorder="1" applyAlignment="1">
      <alignment horizontal="center" vertical="center"/>
    </xf>
    <xf numFmtId="169" fontId="10" fillId="3" borderId="36" xfId="3" applyNumberFormat="1" applyFont="1" applyFill="1" applyBorder="1" applyAlignment="1">
      <alignment horizontal="center" vertical="center"/>
    </xf>
    <xf numFmtId="169" fontId="10" fillId="3" borderId="13" xfId="3" applyNumberFormat="1" applyFont="1" applyFill="1" applyBorder="1" applyAlignment="1">
      <alignment horizontal="center" vertical="center"/>
    </xf>
    <xf numFmtId="169" fontId="10" fillId="3" borderId="0" xfId="3" applyNumberFormat="1" applyFont="1" applyFill="1" applyBorder="1" applyAlignment="1">
      <alignment horizontal="center" vertical="center"/>
    </xf>
    <xf numFmtId="169" fontId="10" fillId="3" borderId="37" xfId="3" applyNumberFormat="1" applyFont="1" applyFill="1" applyBorder="1" applyAlignment="1">
      <alignment horizontal="center" vertical="center"/>
    </xf>
    <xf numFmtId="169" fontId="10" fillId="3" borderId="38" xfId="3" applyNumberFormat="1" applyFont="1" applyFill="1" applyBorder="1" applyAlignment="1">
      <alignment horizontal="center" vertical="center"/>
    </xf>
    <xf numFmtId="169" fontId="10" fillId="3" borderId="15" xfId="3" applyNumberFormat="1" applyFont="1" applyFill="1" applyBorder="1" applyAlignment="1">
      <alignment horizontal="center" vertical="center"/>
    </xf>
    <xf numFmtId="169" fontId="10" fillId="3" borderId="39" xfId="3" applyNumberFormat="1" applyFont="1" applyFill="1" applyBorder="1" applyAlignment="1">
      <alignment horizontal="center" vertical="center"/>
    </xf>
    <xf numFmtId="169" fontId="39" fillId="3" borderId="35" xfId="3" applyNumberFormat="1" applyFont="1" applyFill="1" applyBorder="1" applyAlignment="1">
      <alignment horizontal="center" vertical="center"/>
    </xf>
    <xf numFmtId="169" fontId="39" fillId="3" borderId="14" xfId="3" applyNumberFormat="1" applyFont="1" applyFill="1" applyBorder="1" applyAlignment="1">
      <alignment horizontal="center" vertical="center"/>
    </xf>
    <xf numFmtId="169" fontId="39" fillId="3" borderId="36" xfId="3" applyNumberFormat="1" applyFont="1" applyFill="1" applyBorder="1" applyAlignment="1">
      <alignment horizontal="center" vertical="center"/>
    </xf>
    <xf numFmtId="169" fontId="39" fillId="3" borderId="13" xfId="3" applyNumberFormat="1" applyFont="1" applyFill="1" applyBorder="1" applyAlignment="1">
      <alignment horizontal="center" vertical="center"/>
    </xf>
    <xf numFmtId="169" fontId="39" fillId="3" borderId="0" xfId="3" applyNumberFormat="1" applyFont="1" applyFill="1" applyBorder="1" applyAlignment="1">
      <alignment horizontal="center" vertical="center"/>
    </xf>
    <xf numFmtId="169" fontId="39" fillId="3" borderId="37" xfId="3" applyNumberFormat="1" applyFont="1" applyFill="1" applyBorder="1" applyAlignment="1">
      <alignment horizontal="center" vertical="center"/>
    </xf>
    <xf numFmtId="169" fontId="39" fillId="3" borderId="38" xfId="3" applyNumberFormat="1" applyFont="1" applyFill="1" applyBorder="1" applyAlignment="1">
      <alignment horizontal="center" vertical="center"/>
    </xf>
    <xf numFmtId="169" fontId="39" fillId="3" borderId="15" xfId="3" applyNumberFormat="1" applyFont="1" applyFill="1" applyBorder="1" applyAlignment="1">
      <alignment horizontal="center" vertical="center"/>
    </xf>
    <xf numFmtId="169" fontId="39" fillId="3" borderId="39" xfId="3" applyNumberFormat="1" applyFont="1" applyFill="1" applyBorder="1" applyAlignment="1">
      <alignment horizontal="center" vertical="center"/>
    </xf>
    <xf numFmtId="0" fontId="33" fillId="3" borderId="34" xfId="0" applyFont="1" applyFill="1" applyBorder="1" applyAlignment="1">
      <alignment horizontal="left" vertical="center" wrapText="1"/>
    </xf>
    <xf numFmtId="44" fontId="9" fillId="3" borderId="34" xfId="3" applyFont="1" applyFill="1" applyBorder="1" applyAlignment="1">
      <alignment horizontal="center" vertical="center"/>
    </xf>
    <xf numFmtId="44" fontId="36" fillId="3" borderId="34" xfId="3" applyFont="1" applyFill="1" applyBorder="1" applyAlignment="1">
      <alignment horizontal="center" vertical="center"/>
    </xf>
    <xf numFmtId="44" fontId="34" fillId="2" borderId="34" xfId="3" applyFont="1" applyFill="1" applyBorder="1" applyAlignment="1">
      <alignment horizontal="center" vertical="center"/>
    </xf>
    <xf numFmtId="0" fontId="34" fillId="2" borderId="35"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36"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37" xfId="0" applyFont="1" applyFill="1" applyBorder="1" applyAlignment="1">
      <alignment horizontal="center" vertical="center" wrapText="1"/>
    </xf>
    <xf numFmtId="0" fontId="34" fillId="2" borderId="38" xfId="0" applyFont="1" applyFill="1" applyBorder="1" applyAlignment="1">
      <alignment horizontal="center" vertical="center" wrapText="1"/>
    </xf>
    <xf numFmtId="0" fontId="34" fillId="2" borderId="15" xfId="0" applyFont="1" applyFill="1" applyBorder="1" applyAlignment="1">
      <alignment horizontal="center" vertical="center" wrapText="1"/>
    </xf>
    <xf numFmtId="0" fontId="34" fillId="2" borderId="39" xfId="0" applyFont="1" applyFill="1" applyBorder="1" applyAlignment="1">
      <alignment horizontal="center" vertical="center" wrapText="1"/>
    </xf>
    <xf numFmtId="0" fontId="1" fillId="3" borderId="34" xfId="0" applyFont="1" applyFill="1" applyBorder="1" applyAlignment="1">
      <alignment horizontal="center" vertical="center"/>
    </xf>
    <xf numFmtId="5" fontId="0" fillId="3" borderId="34" xfId="0" applyNumberFormat="1" applyFill="1" applyBorder="1" applyAlignment="1">
      <alignment horizontal="center" vertical="center" wrapText="1"/>
    </xf>
    <xf numFmtId="0" fontId="0" fillId="3" borderId="0" xfId="0" applyFill="1" applyAlignment="1">
      <alignment horizontal="center" vertical="center"/>
    </xf>
    <xf numFmtId="0" fontId="5" fillId="3" borderId="0" xfId="0" applyFont="1" applyFill="1" applyAlignment="1">
      <alignment horizontal="left" vertical="center" wrapText="1"/>
    </xf>
    <xf numFmtId="0" fontId="4" fillId="3" borderId="0" xfId="0" applyFont="1" applyFill="1" applyAlignment="1">
      <alignment horizontal="left" vertical="center" wrapText="1"/>
    </xf>
    <xf numFmtId="0" fontId="14" fillId="2" borderId="34" xfId="0" applyFont="1" applyFill="1" applyBorder="1" applyAlignment="1">
      <alignment horizontal="center" vertical="center"/>
    </xf>
    <xf numFmtId="0" fontId="14" fillId="2" borderId="34" xfId="0" applyFont="1" applyFill="1" applyBorder="1" applyAlignment="1">
      <alignment horizontal="center" vertical="center" wrapText="1"/>
    </xf>
    <xf numFmtId="0" fontId="32" fillId="2" borderId="34" xfId="0" applyFont="1" applyFill="1" applyBorder="1" applyAlignment="1">
      <alignment horizontal="center" vertical="center"/>
    </xf>
    <xf numFmtId="0" fontId="32" fillId="2" borderId="34" xfId="0" applyFont="1" applyFill="1" applyBorder="1" applyAlignment="1">
      <alignment horizontal="center" vertical="center" wrapText="1"/>
    </xf>
    <xf numFmtId="5" fontId="7" fillId="3" borderId="34" xfId="0" applyNumberFormat="1" applyFont="1" applyFill="1" applyBorder="1" applyAlignment="1">
      <alignment horizontal="center" vertical="center" wrapText="1"/>
    </xf>
    <xf numFmtId="0" fontId="37" fillId="3" borderId="34" xfId="0" applyFont="1" applyFill="1" applyBorder="1" applyAlignment="1">
      <alignment horizontal="center" vertical="center" wrapText="1"/>
    </xf>
    <xf numFmtId="44" fontId="35" fillId="2" borderId="34" xfId="3" applyFont="1" applyFill="1" applyBorder="1" applyAlignment="1">
      <alignment horizontal="center" vertical="center"/>
    </xf>
    <xf numFmtId="0" fontId="0" fillId="3" borderId="13" xfId="0" applyFill="1" applyBorder="1" applyAlignment="1">
      <alignment horizontal="center"/>
    </xf>
    <xf numFmtId="0" fontId="0" fillId="3" borderId="0" xfId="0" applyFill="1" applyAlignment="1">
      <alignment horizontal="center"/>
    </xf>
    <xf numFmtId="0" fontId="10" fillId="5" borderId="0" xfId="0" applyFont="1" applyFill="1" applyAlignment="1">
      <alignment horizontal="right" vertical="top" wrapText="1"/>
    </xf>
    <xf numFmtId="0" fontId="10" fillId="5" borderId="0" xfId="0" applyFont="1" applyFill="1" applyAlignment="1">
      <alignment horizontal="right" vertical="center" wrapText="1"/>
    </xf>
    <xf numFmtId="0" fontId="11" fillId="5" borderId="13" xfId="0" applyFont="1" applyFill="1" applyBorder="1" applyAlignment="1">
      <alignment horizontal="left" vertical="center" wrapText="1"/>
    </xf>
    <xf numFmtId="0" fontId="11" fillId="5" borderId="0" xfId="0" applyFont="1" applyFill="1" applyAlignment="1">
      <alignment horizontal="left" vertical="center" wrapText="1"/>
    </xf>
    <xf numFmtId="0" fontId="13" fillId="5" borderId="0" xfId="2" applyFont="1" applyFill="1" applyAlignment="1">
      <alignment horizontal="right" vertical="center" wrapText="1"/>
    </xf>
    <xf numFmtId="44" fontId="35" fillId="2" borderId="34" xfId="3" applyFont="1" applyFill="1" applyBorder="1" applyAlignment="1">
      <alignment horizontal="center" vertical="center" wrapText="1"/>
    </xf>
    <xf numFmtId="0" fontId="7" fillId="3" borderId="34" xfId="0" applyFont="1" applyFill="1" applyBorder="1" applyAlignment="1">
      <alignment horizontal="center" vertical="center"/>
    </xf>
    <xf numFmtId="0" fontId="17" fillId="6" borderId="0" xfId="0" applyFont="1" applyFill="1" applyAlignment="1">
      <alignment horizontal="center"/>
    </xf>
    <xf numFmtId="0" fontId="7" fillId="3" borderId="0" xfId="0" applyFont="1" applyFill="1" applyAlignment="1">
      <alignment horizontal="left" vertical="center"/>
    </xf>
    <xf numFmtId="0" fontId="2" fillId="3" borderId="0" xfId="0" applyFont="1" applyFill="1" applyAlignment="1">
      <alignment horizontal="left" vertical="top" wrapText="1"/>
    </xf>
    <xf numFmtId="0" fontId="1" fillId="3" borderId="0" xfId="0" applyFont="1" applyFill="1" applyAlignment="1">
      <alignment horizontal="left" vertical="center" wrapText="1"/>
    </xf>
    <xf numFmtId="0" fontId="5" fillId="3" borderId="12" xfId="0" applyFont="1" applyFill="1" applyBorder="1" applyAlignment="1">
      <alignment horizontal="left" vertical="center"/>
    </xf>
    <xf numFmtId="0" fontId="5" fillId="3" borderId="0" xfId="0" applyFont="1" applyFill="1" applyAlignment="1">
      <alignment horizontal="left" vertical="center"/>
    </xf>
    <xf numFmtId="0" fontId="5" fillId="3" borderId="1" xfId="0" applyFont="1" applyFill="1" applyBorder="1" applyAlignment="1">
      <alignment horizontal="left" vertical="center"/>
    </xf>
    <xf numFmtId="0" fontId="8" fillId="2" borderId="0" xfId="0" applyFont="1" applyFill="1" applyAlignment="1">
      <alignment horizontal="center" vertical="center"/>
    </xf>
    <xf numFmtId="0" fontId="0" fillId="3" borderId="7" xfId="0" applyFill="1" applyBorder="1" applyAlignment="1">
      <alignment horizontal="center"/>
    </xf>
    <xf numFmtId="168" fontId="31" fillId="3" borderId="0" xfId="0" applyNumberFormat="1" applyFont="1" applyFill="1" applyAlignment="1" applyProtection="1">
      <alignment horizontal="left" vertical="center" wrapText="1"/>
      <protection locked="0"/>
    </xf>
    <xf numFmtId="166" fontId="31" fillId="3" borderId="0" xfId="0" applyNumberFormat="1" applyFont="1" applyFill="1" applyAlignment="1" applyProtection="1">
      <alignment horizontal="left" vertical="center" wrapText="1"/>
      <protection locked="0"/>
    </xf>
    <xf numFmtId="0" fontId="7" fillId="3" borderId="0" xfId="0" applyFont="1" applyFill="1" applyAlignment="1">
      <alignment horizontal="left" wrapText="1"/>
    </xf>
    <xf numFmtId="0" fontId="2" fillId="3" borderId="0" xfId="0" applyFont="1" applyFill="1" applyAlignment="1">
      <alignment horizontal="center" vertical="center" wrapText="1"/>
    </xf>
    <xf numFmtId="43" fontId="7" fillId="3" borderId="0" xfId="1" applyFont="1" applyFill="1" applyAlignment="1">
      <alignment horizontal="center" vertical="center" wrapText="1"/>
    </xf>
    <xf numFmtId="43" fontId="2" fillId="3" borderId="0" xfId="1" applyFont="1" applyFill="1" applyAlignment="1">
      <alignment horizontal="left" vertical="center" wrapText="1"/>
    </xf>
    <xf numFmtId="0" fontId="2" fillId="3" borderId="0" xfId="0" applyFont="1" applyFill="1" applyAlignment="1">
      <alignment horizontal="left" vertical="center" wrapText="1"/>
    </xf>
    <xf numFmtId="0" fontId="7" fillId="3" borderId="0" xfId="0" applyFont="1" applyFill="1" applyAlignment="1">
      <alignment horizontal="left" vertical="top" wrapText="1"/>
    </xf>
    <xf numFmtId="0" fontId="2" fillId="3" borderId="0" xfId="0" applyFont="1" applyFill="1" applyAlignment="1">
      <alignment horizontal="center" vertical="top" wrapText="1"/>
    </xf>
  </cellXfs>
  <cellStyles count="5">
    <cellStyle name="Hiperlink" xfId="2" builtinId="8"/>
    <cellStyle name="Moeda" xfId="3" builtinId="4"/>
    <cellStyle name="Normal" xfId="0" builtinId="0"/>
    <cellStyle name="Porcentagem" xfId="4" builtinId="5"/>
    <cellStyle name="Vírgula" xfId="1" builtinId="3"/>
  </cellStyles>
  <dxfs count="0"/>
  <tableStyles count="0" defaultTableStyle="TableStyleMedium2" defaultPivotStyle="PivotStyleLight16"/>
  <colors>
    <mruColors>
      <color rgb="FF212121"/>
      <color rgb="FF38B6FF"/>
      <color rgb="FFB3E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svg"/><Relationship Id="rId1" Type="http://schemas.openxmlformats.org/officeDocument/2006/relationships/image" Target="../media/image3.png"/><Relationship Id="rId4" Type="http://schemas.openxmlformats.org/officeDocument/2006/relationships/image" Target="../media/image6.svg"/></Relationships>
</file>

<file path=xl/drawings/drawing1.xml><?xml version="1.0" encoding="utf-8"?>
<xdr:wsDr xmlns:xdr="http://schemas.openxmlformats.org/drawingml/2006/spreadsheetDrawing" xmlns:a="http://schemas.openxmlformats.org/drawingml/2006/main">
  <xdr:twoCellAnchor editAs="oneCell">
    <xdr:from>
      <xdr:col>5</xdr:col>
      <xdr:colOff>3333</xdr:colOff>
      <xdr:row>20</xdr:row>
      <xdr:rowOff>0</xdr:rowOff>
    </xdr:from>
    <xdr:to>
      <xdr:col>11</xdr:col>
      <xdr:colOff>18823</xdr:colOff>
      <xdr:row>29</xdr:row>
      <xdr:rowOff>32426</xdr:rowOff>
    </xdr:to>
    <xdr:pic>
      <xdr:nvPicPr>
        <xdr:cNvPr id="3" name="Gráfico 2" descr="Usuário estrutura de tópicos">
          <a:extLst>
            <a:ext uri="{FF2B5EF4-FFF2-40B4-BE49-F238E27FC236}">
              <a16:creationId xmlns:a16="http://schemas.microsoft.com/office/drawing/2014/main" id="{79F49DE8-4AAC-866E-ABC3-ED7628E942D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83690" y="1817569"/>
          <a:ext cx="831919" cy="828443"/>
        </a:xfrm>
        <a:prstGeom prst="rect">
          <a:avLst/>
        </a:prstGeom>
      </xdr:spPr>
    </xdr:pic>
    <xdr:clientData/>
  </xdr:twoCellAnchor>
  <xdr:oneCellAnchor>
    <xdr:from>
      <xdr:col>5</xdr:col>
      <xdr:colOff>3333</xdr:colOff>
      <xdr:row>45</xdr:row>
      <xdr:rowOff>48640</xdr:rowOff>
    </xdr:from>
    <xdr:ext cx="834958" cy="834958"/>
    <xdr:pic>
      <xdr:nvPicPr>
        <xdr:cNvPr id="4" name="Gráfico 3" descr="Usuário estrutura de tópicos">
          <a:extLst>
            <a:ext uri="{FF2B5EF4-FFF2-40B4-BE49-F238E27FC236}">
              <a16:creationId xmlns:a16="http://schemas.microsoft.com/office/drawing/2014/main" id="{4681A2C5-7567-489F-A559-BED3FC3D5F2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83690" y="4028729"/>
          <a:ext cx="834958" cy="834958"/>
        </a:xfrm>
        <a:prstGeom prst="rect">
          <a:avLst/>
        </a:prstGeom>
      </xdr:spPr>
    </xdr:pic>
    <xdr:clientData/>
  </xdr:oneCellAnchor>
  <xdr:twoCellAnchor editAs="oneCell">
    <xdr:from>
      <xdr:col>5</xdr:col>
      <xdr:colOff>16214</xdr:colOff>
      <xdr:row>65</xdr:row>
      <xdr:rowOff>16214</xdr:rowOff>
    </xdr:from>
    <xdr:to>
      <xdr:col>10</xdr:col>
      <xdr:colOff>55155</xdr:colOff>
      <xdr:row>73</xdr:row>
      <xdr:rowOff>24320</xdr:rowOff>
    </xdr:to>
    <xdr:pic>
      <xdr:nvPicPr>
        <xdr:cNvPr id="6" name="Gráfico 5" descr="Megafone1 com preenchimento sólido">
          <a:extLst>
            <a:ext uri="{FF2B5EF4-FFF2-40B4-BE49-F238E27FC236}">
              <a16:creationId xmlns:a16="http://schemas.microsoft.com/office/drawing/2014/main" id="{E73CE21E-E637-772B-6385-5CE0C64BEE93}"/>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664725" y="5812278"/>
          <a:ext cx="721468" cy="721468"/>
        </a:xfrm>
        <a:prstGeom prst="rect">
          <a:avLst/>
        </a:prstGeom>
      </xdr:spPr>
    </xdr:pic>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51" dT="2025-03-15T00:48:09.12" personId="{00000000-0000-0000-0000-000000000000}" id="{E5F63C17-7650-4132-85C6-20036930B169}">
    <text>Limite de Faturamento: Empresas com receita bruta anual de até R$ 78 milhões podem optar pelo Lucro Presumido.</text>
  </threadedComment>
  <threadedComment ref="A93" dT="2025-03-15T01:20:40.49" personId="{00000000-0000-0000-0000-000000000000}" id="{01757A56-7901-4453-AE19-96F4961D9DC7}">
    <text>O Lucro Real: é indicado para empresas com margens de lucro baixas ou que possuem muitas despesas dedutíveis, pois permite uma apuração mais precisa dos impostos devidos. Obrigatoriedade: Algumas empresas são obrigadas a adotar o Lucro Real, como instituições financeiras, empresas com faturamento anual superior a R$ 78 milhões, e aquelas que recebem incentivos fiscais.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nfo@blmcontabilidade.com.br" TargetMode="Externa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info@blmcontabilidade.com.b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11733-AE27-4FD1-9FEB-0EC72DDCC0C7}">
  <dimension ref="A1:AZ162"/>
  <sheetViews>
    <sheetView tabSelected="1" workbookViewId="0">
      <selection activeCell="AP11" sqref="AP11"/>
    </sheetView>
  </sheetViews>
  <sheetFormatPr defaultColWidth="0" defaultRowHeight="14.4" zeroHeight="1" x14ac:dyDescent="0.3"/>
  <cols>
    <col min="1" max="51" width="1.6640625" customWidth="1"/>
    <col min="52" max="52" width="2.77734375" customWidth="1"/>
    <col min="53" max="16384" width="8.88671875" hidden="1"/>
  </cols>
  <sheetData>
    <row r="1" spans="1:52" x14ac:dyDescent="0.3">
      <c r="A1" s="88" t="s">
        <v>284</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row>
    <row r="2" spans="1:52" x14ac:dyDescent="0.3">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row>
    <row r="3" spans="1:52" ht="4.8" customHeight="1" x14ac:dyDescent="0.3">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row>
    <row r="4" spans="1:52" x14ac:dyDescent="0.3">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row>
    <row r="5" spans="1:52" x14ac:dyDescent="0.3">
      <c r="A5" s="5"/>
      <c r="B5" s="5"/>
      <c r="C5" s="141" t="s">
        <v>61</v>
      </c>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5"/>
    </row>
    <row r="6" spans="1:52" x14ac:dyDescent="0.3">
      <c r="A6" s="5"/>
      <c r="B6" s="5"/>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5"/>
    </row>
    <row r="7" spans="1:52" x14ac:dyDescent="0.3">
      <c r="A7" s="5"/>
      <c r="B7" s="5"/>
      <c r="C7" s="5"/>
      <c r="D7" s="5"/>
      <c r="E7" s="142" t="s">
        <v>237</v>
      </c>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4"/>
      <c r="AV7" s="5"/>
      <c r="AW7" s="5"/>
      <c r="AX7" s="5"/>
      <c r="AY7" s="5"/>
      <c r="AZ7" s="5"/>
    </row>
    <row r="8" spans="1:52" x14ac:dyDescent="0.3">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row>
    <row r="9" spans="1:52" x14ac:dyDescent="0.3">
      <c r="A9" s="5"/>
      <c r="B9" s="5"/>
      <c r="C9" s="5"/>
      <c r="D9" s="5"/>
      <c r="E9" s="5"/>
      <c r="F9" s="5"/>
      <c r="G9" s="5"/>
      <c r="H9" s="5"/>
      <c r="I9" s="5"/>
      <c r="J9" s="5"/>
      <c r="K9" s="5"/>
      <c r="L9" s="5"/>
      <c r="M9" s="5"/>
      <c r="N9" s="5"/>
      <c r="O9" s="5"/>
      <c r="P9" s="5"/>
      <c r="Q9" s="151">
        <f>VLOOKUP(E7,'Fórmulas 2'!$N$1:$O$4,2,FALSE)</f>
        <v>0</v>
      </c>
      <c r="R9" s="152"/>
      <c r="S9" s="152"/>
      <c r="T9" s="152"/>
      <c r="U9" s="152"/>
      <c r="V9" s="152"/>
      <c r="W9" s="152"/>
      <c r="X9" s="152"/>
      <c r="Y9" s="152"/>
      <c r="Z9" s="152"/>
      <c r="AA9" s="152"/>
      <c r="AB9" s="152"/>
      <c r="AC9" s="152"/>
      <c r="AD9" s="152"/>
      <c r="AE9" s="152"/>
      <c r="AF9" s="152"/>
      <c r="AG9" s="152"/>
      <c r="AH9" s="152"/>
      <c r="AI9" s="152"/>
      <c r="AJ9" s="153"/>
      <c r="AK9" s="5"/>
      <c r="AL9" s="157" t="s">
        <v>230</v>
      </c>
      <c r="AM9" s="157"/>
      <c r="AN9" s="157"/>
      <c r="AO9" s="157"/>
      <c r="AP9" s="157"/>
      <c r="AQ9" s="157"/>
      <c r="AR9" s="157"/>
      <c r="AS9" s="157"/>
      <c r="AT9" s="157"/>
      <c r="AU9" s="157"/>
      <c r="AV9" s="5"/>
      <c r="AW9" s="5"/>
      <c r="AX9" s="5"/>
      <c r="AY9" s="5"/>
      <c r="AZ9" s="5"/>
    </row>
    <row r="10" spans="1:52" x14ac:dyDescent="0.3">
      <c r="A10" s="5"/>
      <c r="B10" s="5"/>
      <c r="C10" s="5"/>
      <c r="D10" s="5"/>
      <c r="E10" s="5"/>
      <c r="F10" s="5"/>
      <c r="G10" s="5"/>
      <c r="H10" s="5"/>
      <c r="I10" s="5"/>
      <c r="J10" s="5"/>
      <c r="K10" s="5"/>
      <c r="L10" s="5"/>
      <c r="M10" s="5"/>
      <c r="N10" s="5"/>
      <c r="O10" s="5"/>
      <c r="P10" s="5"/>
      <c r="Q10" s="154"/>
      <c r="R10" s="155"/>
      <c r="S10" s="155"/>
      <c r="T10" s="155"/>
      <c r="U10" s="155"/>
      <c r="V10" s="155"/>
      <c r="W10" s="155"/>
      <c r="X10" s="155"/>
      <c r="Y10" s="155"/>
      <c r="Z10" s="155"/>
      <c r="AA10" s="155"/>
      <c r="AB10" s="155"/>
      <c r="AC10" s="155"/>
      <c r="AD10" s="155"/>
      <c r="AE10" s="155"/>
      <c r="AF10" s="155"/>
      <c r="AG10" s="155"/>
      <c r="AH10" s="155"/>
      <c r="AI10" s="155"/>
      <c r="AJ10" s="156"/>
      <c r="AK10" s="5"/>
      <c r="AL10" s="157"/>
      <c r="AM10" s="157"/>
      <c r="AN10" s="157"/>
      <c r="AO10" s="157"/>
      <c r="AP10" s="157"/>
      <c r="AQ10" s="157"/>
      <c r="AR10" s="157"/>
      <c r="AS10" s="157"/>
      <c r="AT10" s="157"/>
      <c r="AU10" s="157"/>
      <c r="AV10" s="5"/>
      <c r="AW10" s="5"/>
      <c r="AX10" s="5"/>
      <c r="AY10" s="5"/>
      <c r="AZ10" s="5"/>
    </row>
    <row r="11" spans="1:52" x14ac:dyDescent="0.3">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row>
    <row r="12" spans="1:52" x14ac:dyDescent="0.3">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row>
    <row r="13" spans="1:52" x14ac:dyDescent="0.3">
      <c r="A13" s="5"/>
      <c r="B13" s="5"/>
      <c r="C13" s="141" t="s">
        <v>96</v>
      </c>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5"/>
    </row>
    <row r="14" spans="1:52" x14ac:dyDescent="0.3">
      <c r="A14" s="5"/>
      <c r="B14" s="5"/>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5"/>
    </row>
    <row r="15" spans="1:52" x14ac:dyDescent="0.3">
      <c r="A15" s="5"/>
      <c r="B15" s="5"/>
      <c r="C15" s="5"/>
      <c r="D15" s="5"/>
      <c r="E15" s="142" t="s">
        <v>98</v>
      </c>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4"/>
      <c r="AV15" s="5"/>
      <c r="AW15" s="5"/>
      <c r="AX15" s="5"/>
      <c r="AY15" s="5"/>
      <c r="AZ15" s="5"/>
    </row>
    <row r="16" spans="1:52" x14ac:dyDescent="0.3">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row>
    <row r="17" spans="1:52" x14ac:dyDescent="0.3">
      <c r="A17" s="5"/>
      <c r="B17" s="5"/>
      <c r="C17" s="141" t="s">
        <v>97</v>
      </c>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5"/>
    </row>
    <row r="18" spans="1:52" x14ac:dyDescent="0.3">
      <c r="A18" s="5"/>
      <c r="B18" s="5"/>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5"/>
    </row>
    <row r="19" spans="1:52" x14ac:dyDescent="0.3">
      <c r="A19" s="5"/>
      <c r="B19" s="5"/>
      <c r="C19" s="5"/>
      <c r="D19" s="5"/>
      <c r="E19" s="142" t="s">
        <v>99</v>
      </c>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4"/>
      <c r="AV19" s="5"/>
      <c r="AW19" s="5"/>
      <c r="AX19" s="5"/>
      <c r="AY19" s="5"/>
      <c r="AZ19" s="5"/>
    </row>
    <row r="20" spans="1:52" x14ac:dyDescent="0.3">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row>
    <row r="21" spans="1:52" x14ac:dyDescent="0.3">
      <c r="A21" s="5"/>
      <c r="B21" s="5"/>
      <c r="C21" s="5"/>
      <c r="D21" s="5"/>
      <c r="E21" s="5"/>
      <c r="F21" s="5"/>
      <c r="G21" s="5"/>
      <c r="H21" s="5"/>
      <c r="I21" s="5"/>
      <c r="J21" s="5"/>
      <c r="K21" s="161" t="s">
        <v>100</v>
      </c>
      <c r="L21" s="162"/>
      <c r="M21" s="162"/>
      <c r="N21" s="163"/>
      <c r="O21" s="5"/>
      <c r="P21" s="5"/>
      <c r="Q21" s="151">
        <f>SUMIFS('Fórmulas 2'!$I$2:$I$134,'Fórmulas 2'!$A$2:$A$134,Preencha!E7,'Fórmulas 2'!$C$2:$C$134,Preencha!E15,'Fórmulas 2'!$D$2:$D$134,Preencha!E19)</f>
        <v>0</v>
      </c>
      <c r="R21" s="152"/>
      <c r="S21" s="152"/>
      <c r="T21" s="152"/>
      <c r="U21" s="152"/>
      <c r="V21" s="152"/>
      <c r="W21" s="152"/>
      <c r="X21" s="152"/>
      <c r="Y21" s="152"/>
      <c r="Z21" s="152"/>
      <c r="AA21" s="152"/>
      <c r="AB21" s="152"/>
      <c r="AC21" s="152"/>
      <c r="AD21" s="152"/>
      <c r="AE21" s="152"/>
      <c r="AF21" s="152"/>
      <c r="AG21" s="152"/>
      <c r="AH21" s="152"/>
      <c r="AI21" s="152"/>
      <c r="AJ21" s="153"/>
      <c r="AK21" s="5"/>
      <c r="AL21" s="157" t="s">
        <v>230</v>
      </c>
      <c r="AM21" s="157"/>
      <c r="AN21" s="157"/>
      <c r="AO21" s="157"/>
      <c r="AP21" s="157"/>
      <c r="AQ21" s="157"/>
      <c r="AR21" s="157"/>
      <c r="AS21" s="157"/>
      <c r="AT21" s="157"/>
      <c r="AU21" s="157"/>
      <c r="AV21" s="5"/>
      <c r="AW21" s="5"/>
      <c r="AX21" s="5"/>
      <c r="AY21" s="5"/>
      <c r="AZ21" s="5"/>
    </row>
    <row r="22" spans="1:52" x14ac:dyDescent="0.3">
      <c r="A22" s="5"/>
      <c r="B22" s="5"/>
      <c r="C22" s="5"/>
      <c r="D22" s="5"/>
      <c r="E22" s="5"/>
      <c r="F22" s="5"/>
      <c r="G22" s="5"/>
      <c r="H22" s="5"/>
      <c r="I22" s="5"/>
      <c r="J22" s="5"/>
      <c r="K22" s="164"/>
      <c r="L22" s="165"/>
      <c r="M22" s="165"/>
      <c r="N22" s="166"/>
      <c r="O22" s="5"/>
      <c r="P22" s="5"/>
      <c r="Q22" s="154"/>
      <c r="R22" s="155"/>
      <c r="S22" s="155"/>
      <c r="T22" s="155"/>
      <c r="U22" s="155"/>
      <c r="V22" s="155"/>
      <c r="W22" s="155"/>
      <c r="X22" s="155"/>
      <c r="Y22" s="155"/>
      <c r="Z22" s="155"/>
      <c r="AA22" s="155"/>
      <c r="AB22" s="155"/>
      <c r="AC22" s="155"/>
      <c r="AD22" s="155"/>
      <c r="AE22" s="155"/>
      <c r="AF22" s="155"/>
      <c r="AG22" s="155"/>
      <c r="AH22" s="155"/>
      <c r="AI22" s="155"/>
      <c r="AJ22" s="156"/>
      <c r="AK22" s="5"/>
      <c r="AL22" s="157"/>
      <c r="AM22" s="157"/>
      <c r="AN22" s="157"/>
      <c r="AO22" s="157"/>
      <c r="AP22" s="157"/>
      <c r="AQ22" s="157"/>
      <c r="AR22" s="157"/>
      <c r="AS22" s="157"/>
      <c r="AT22" s="157"/>
      <c r="AU22" s="157"/>
      <c r="AV22" s="5"/>
      <c r="AW22" s="5"/>
      <c r="AX22" s="5"/>
      <c r="AY22" s="5"/>
      <c r="AZ22" s="5"/>
    </row>
    <row r="23" spans="1:52" x14ac:dyDescent="0.3">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row>
    <row r="24" spans="1:52" x14ac:dyDescent="0.3">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row>
    <row r="25" spans="1:52" x14ac:dyDescent="0.3">
      <c r="A25" s="5"/>
      <c r="B25" s="5"/>
      <c r="C25" s="141" t="s">
        <v>103</v>
      </c>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5"/>
    </row>
    <row r="26" spans="1:52" x14ac:dyDescent="0.3">
      <c r="A26" s="5"/>
      <c r="B26" s="5"/>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5"/>
    </row>
    <row r="27" spans="1:52" x14ac:dyDescent="0.3">
      <c r="A27" s="5"/>
      <c r="B27" s="5"/>
      <c r="C27" s="5"/>
      <c r="D27" s="5"/>
      <c r="E27" s="142" t="s">
        <v>203</v>
      </c>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4"/>
      <c r="AV27" s="60"/>
      <c r="AW27" s="60"/>
      <c r="AX27" s="5"/>
      <c r="AY27" s="5"/>
      <c r="AZ27" s="5"/>
    </row>
    <row r="28" spans="1:52" x14ac:dyDescent="0.3">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row>
    <row r="29" spans="1:52" x14ac:dyDescent="0.3">
      <c r="A29" s="5"/>
      <c r="B29" s="5"/>
      <c r="C29" s="5"/>
      <c r="D29" s="5"/>
      <c r="E29" s="5"/>
      <c r="F29" s="5"/>
      <c r="G29" s="5"/>
      <c r="H29" s="5"/>
      <c r="I29" s="5"/>
      <c r="J29" s="5"/>
      <c r="K29" s="161" t="s">
        <v>100</v>
      </c>
      <c r="L29" s="162"/>
      <c r="M29" s="162"/>
      <c r="N29" s="163"/>
      <c r="O29" s="5"/>
      <c r="P29" s="5"/>
      <c r="Q29" s="151">
        <f>SUMIFS('Fórmulas 2'!$O$26:$O$126,'Fórmulas 2'!$N$26:$N$126,Preencha!E27)</f>
        <v>0</v>
      </c>
      <c r="R29" s="152"/>
      <c r="S29" s="152"/>
      <c r="T29" s="152"/>
      <c r="U29" s="152"/>
      <c r="V29" s="152"/>
      <c r="W29" s="152"/>
      <c r="X29" s="152"/>
      <c r="Y29" s="152"/>
      <c r="Z29" s="152"/>
      <c r="AA29" s="152"/>
      <c r="AB29" s="152"/>
      <c r="AC29" s="152"/>
      <c r="AD29" s="152"/>
      <c r="AE29" s="152"/>
      <c r="AF29" s="152"/>
      <c r="AG29" s="152"/>
      <c r="AH29" s="152"/>
      <c r="AI29" s="152"/>
      <c r="AJ29" s="153"/>
      <c r="AK29" s="5"/>
      <c r="AL29" s="157" t="s">
        <v>230</v>
      </c>
      <c r="AM29" s="157"/>
      <c r="AN29" s="157"/>
      <c r="AO29" s="157"/>
      <c r="AP29" s="157"/>
      <c r="AQ29" s="157"/>
      <c r="AR29" s="157"/>
      <c r="AS29" s="157"/>
      <c r="AT29" s="157"/>
      <c r="AU29" s="157"/>
      <c r="AV29" s="5"/>
      <c r="AW29" s="5"/>
      <c r="AX29" s="5"/>
      <c r="AY29" s="5"/>
      <c r="AZ29" s="5"/>
    </row>
    <row r="30" spans="1:52" x14ac:dyDescent="0.3">
      <c r="A30" s="5"/>
      <c r="B30" s="5"/>
      <c r="C30" s="5"/>
      <c r="D30" s="5"/>
      <c r="E30" s="5"/>
      <c r="F30" s="5"/>
      <c r="G30" s="5"/>
      <c r="H30" s="5"/>
      <c r="I30" s="5"/>
      <c r="J30" s="5"/>
      <c r="K30" s="164"/>
      <c r="L30" s="165"/>
      <c r="M30" s="165"/>
      <c r="N30" s="166"/>
      <c r="O30" s="5"/>
      <c r="P30" s="5"/>
      <c r="Q30" s="154"/>
      <c r="R30" s="155"/>
      <c r="S30" s="155"/>
      <c r="T30" s="155"/>
      <c r="U30" s="155"/>
      <c r="V30" s="155"/>
      <c r="W30" s="155"/>
      <c r="X30" s="155"/>
      <c r="Y30" s="155"/>
      <c r="Z30" s="155"/>
      <c r="AA30" s="155"/>
      <c r="AB30" s="155"/>
      <c r="AC30" s="155"/>
      <c r="AD30" s="155"/>
      <c r="AE30" s="155"/>
      <c r="AF30" s="155"/>
      <c r="AG30" s="155"/>
      <c r="AH30" s="155"/>
      <c r="AI30" s="155"/>
      <c r="AJ30" s="156"/>
      <c r="AK30" s="5"/>
      <c r="AL30" s="157"/>
      <c r="AM30" s="157"/>
      <c r="AN30" s="157"/>
      <c r="AO30" s="157"/>
      <c r="AP30" s="157"/>
      <c r="AQ30" s="157"/>
      <c r="AR30" s="157"/>
      <c r="AS30" s="157"/>
      <c r="AT30" s="157"/>
      <c r="AU30" s="157"/>
      <c r="AV30" s="5"/>
      <c r="AW30" s="5"/>
      <c r="AX30" s="5"/>
      <c r="AY30" s="5"/>
      <c r="AZ30" s="5"/>
    </row>
    <row r="31" spans="1:52" x14ac:dyDescent="0.3">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row>
    <row r="32" spans="1:52" x14ac:dyDescent="0.3">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row>
    <row r="33" spans="1:52" x14ac:dyDescent="0.3">
      <c r="A33" s="5"/>
      <c r="B33" s="5"/>
      <c r="C33" s="141" t="s">
        <v>205</v>
      </c>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5"/>
    </row>
    <row r="34" spans="1:52" x14ac:dyDescent="0.3">
      <c r="A34" s="5"/>
      <c r="B34" s="5"/>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5"/>
    </row>
    <row r="35" spans="1:52" x14ac:dyDescent="0.3">
      <c r="A35" s="5"/>
      <c r="B35" s="5"/>
      <c r="C35" s="5"/>
      <c r="D35" s="5"/>
      <c r="E35" s="142" t="s">
        <v>235</v>
      </c>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4"/>
      <c r="AV35" s="60"/>
      <c r="AW35" s="60"/>
      <c r="AX35" s="5"/>
      <c r="AY35" s="5"/>
      <c r="AZ35" s="5"/>
    </row>
    <row r="36" spans="1:52" ht="14.4" customHeight="1" x14ac:dyDescent="0.3">
      <c r="A36" s="5"/>
      <c r="B36" s="5"/>
      <c r="C36" s="5"/>
      <c r="D36" s="5"/>
      <c r="E36" s="167" t="s">
        <v>227</v>
      </c>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5"/>
      <c r="AW36" s="5"/>
      <c r="AX36" s="5"/>
      <c r="AY36" s="5"/>
      <c r="AZ36" s="5"/>
    </row>
    <row r="37" spans="1:52" x14ac:dyDescent="0.3">
      <c r="A37" s="5"/>
      <c r="B37" s="5"/>
      <c r="C37" s="5"/>
      <c r="D37" s="5"/>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5"/>
      <c r="AW37" s="5"/>
      <c r="AX37" s="5"/>
      <c r="AY37" s="5"/>
      <c r="AZ37" s="5"/>
    </row>
    <row r="38" spans="1:52" x14ac:dyDescent="0.3">
      <c r="A38" s="5"/>
      <c r="B38" s="5"/>
      <c r="C38" s="5"/>
      <c r="D38" s="5"/>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5"/>
      <c r="AW38" s="5"/>
      <c r="AX38" s="5"/>
      <c r="AY38" s="5"/>
      <c r="AZ38" s="5"/>
    </row>
    <row r="39" spans="1:52" x14ac:dyDescent="0.3">
      <c r="A39" s="5"/>
      <c r="B39" s="5"/>
      <c r="C39" s="5"/>
      <c r="D39" s="5"/>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5"/>
      <c r="AW39" s="5"/>
      <c r="AX39" s="5"/>
      <c r="AY39" s="5"/>
      <c r="AZ39" s="5"/>
    </row>
    <row r="40" spans="1:52" x14ac:dyDescent="0.3">
      <c r="A40" s="5"/>
      <c r="B40" s="5"/>
      <c r="C40" s="141" t="s">
        <v>228</v>
      </c>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5"/>
    </row>
    <row r="41" spans="1:52" x14ac:dyDescent="0.3">
      <c r="A41" s="5"/>
      <c r="B41" s="5"/>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5"/>
    </row>
    <row r="42" spans="1:52" x14ac:dyDescent="0.3">
      <c r="A42" s="5"/>
      <c r="B42" s="5"/>
      <c r="C42" s="5"/>
      <c r="D42" s="5"/>
      <c r="E42" s="142" t="s">
        <v>236</v>
      </c>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4"/>
      <c r="AV42" s="60"/>
      <c r="AW42" s="60"/>
      <c r="AX42" s="5"/>
      <c r="AY42" s="5"/>
      <c r="AZ42" s="5"/>
    </row>
    <row r="43" spans="1:52" x14ac:dyDescent="0.3">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ht="14.4" customHeight="1" x14ac:dyDescent="0.3">
      <c r="A44" s="5"/>
      <c r="B44" s="5"/>
      <c r="C44" s="5"/>
      <c r="D44" s="5"/>
      <c r="E44" s="158" t="s">
        <v>229</v>
      </c>
      <c r="F44" s="159"/>
      <c r="G44" s="159"/>
      <c r="H44" s="159"/>
      <c r="I44" s="159"/>
      <c r="J44" s="159"/>
      <c r="K44" s="159"/>
      <c r="L44" s="159"/>
      <c r="M44" s="159"/>
      <c r="N44" s="160"/>
      <c r="O44" s="5"/>
      <c r="P44" s="5"/>
      <c r="Q44" s="151">
        <f>IF(OR(Preencha!E42='Fórmulas 2'!$Q$1,Preencha!E42='Fórmulas 2'!$Q$2),0,VLOOKUP(E35,'Fórmulas 2'!$N$129:$O$148,2,FALSE))</f>
        <v>0</v>
      </c>
      <c r="R44" s="152"/>
      <c r="S44" s="152"/>
      <c r="T44" s="152"/>
      <c r="U44" s="152"/>
      <c r="V44" s="152"/>
      <c r="W44" s="152"/>
      <c r="X44" s="152"/>
      <c r="Y44" s="152"/>
      <c r="Z44" s="152"/>
      <c r="AA44" s="152"/>
      <c r="AB44" s="152"/>
      <c r="AC44" s="152"/>
      <c r="AD44" s="152"/>
      <c r="AE44" s="152"/>
      <c r="AF44" s="152"/>
      <c r="AG44" s="152"/>
      <c r="AH44" s="152"/>
      <c r="AI44" s="152"/>
      <c r="AJ44" s="153"/>
      <c r="AK44" s="5"/>
      <c r="AL44" s="157" t="s">
        <v>231</v>
      </c>
      <c r="AM44" s="157"/>
      <c r="AN44" s="157"/>
      <c r="AO44" s="157"/>
      <c r="AP44" s="157"/>
      <c r="AQ44" s="157"/>
      <c r="AR44" s="157"/>
      <c r="AS44" s="157"/>
      <c r="AT44" s="157"/>
      <c r="AU44" s="157"/>
      <c r="AV44" s="5"/>
      <c r="AW44" s="5"/>
      <c r="AX44" s="5"/>
      <c r="AY44" s="5"/>
      <c r="AZ44" s="5"/>
    </row>
    <row r="45" spans="1:52" ht="14.4" customHeight="1" x14ac:dyDescent="0.3">
      <c r="A45" s="5"/>
      <c r="B45" s="5"/>
      <c r="C45" s="5"/>
      <c r="D45" s="5"/>
      <c r="E45" s="159"/>
      <c r="F45" s="159"/>
      <c r="G45" s="159"/>
      <c r="H45" s="159"/>
      <c r="I45" s="159"/>
      <c r="J45" s="159"/>
      <c r="K45" s="159"/>
      <c r="L45" s="159"/>
      <c r="M45" s="159"/>
      <c r="N45" s="160"/>
      <c r="O45" s="5"/>
      <c r="P45" s="5"/>
      <c r="Q45" s="154"/>
      <c r="R45" s="155"/>
      <c r="S45" s="155"/>
      <c r="T45" s="155"/>
      <c r="U45" s="155"/>
      <c r="V45" s="155"/>
      <c r="W45" s="155"/>
      <c r="X45" s="155"/>
      <c r="Y45" s="155"/>
      <c r="Z45" s="155"/>
      <c r="AA45" s="155"/>
      <c r="AB45" s="155"/>
      <c r="AC45" s="155"/>
      <c r="AD45" s="155"/>
      <c r="AE45" s="155"/>
      <c r="AF45" s="155"/>
      <c r="AG45" s="155"/>
      <c r="AH45" s="155"/>
      <c r="AI45" s="155"/>
      <c r="AJ45" s="156"/>
      <c r="AK45" s="5"/>
      <c r="AL45" s="157"/>
      <c r="AM45" s="157"/>
      <c r="AN45" s="157"/>
      <c r="AO45" s="157"/>
      <c r="AP45" s="157"/>
      <c r="AQ45" s="157"/>
      <c r="AR45" s="157"/>
      <c r="AS45" s="157"/>
      <c r="AT45" s="157"/>
      <c r="AU45" s="157"/>
      <c r="AV45" s="5"/>
      <c r="AW45" s="5"/>
      <c r="AX45" s="5"/>
      <c r="AY45" s="5"/>
      <c r="AZ45" s="5"/>
    </row>
    <row r="46" spans="1:52" x14ac:dyDescent="0.3">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row>
    <row r="47" spans="1:52" x14ac:dyDescent="0.3">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row>
    <row r="48" spans="1:52" x14ac:dyDescent="0.3">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row>
    <row r="49" spans="1:52" x14ac:dyDescent="0.3">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row>
    <row r="50" spans="1:52" x14ac:dyDescent="0.3">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row>
    <row r="51" spans="1:52" x14ac:dyDescent="0.3">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row>
    <row r="52" spans="1:52" x14ac:dyDescent="0.3">
      <c r="A52" s="5"/>
      <c r="B52" s="5"/>
      <c r="C52" s="141" t="s">
        <v>261</v>
      </c>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5"/>
    </row>
    <row r="53" spans="1:52" x14ac:dyDescent="0.3">
      <c r="A53" s="5"/>
      <c r="B53" s="5"/>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5"/>
    </row>
    <row r="54" spans="1:52" x14ac:dyDescent="0.3">
      <c r="A54" s="5"/>
      <c r="B54" s="5"/>
      <c r="C54" s="5"/>
      <c r="D54" s="5"/>
      <c r="E54" s="142" t="s">
        <v>263</v>
      </c>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4"/>
      <c r="AV54" s="60"/>
      <c r="AW54" s="60"/>
      <c r="AX54" s="5"/>
      <c r="AY54" s="5"/>
      <c r="AZ54" s="5"/>
    </row>
    <row r="55" spans="1:52" x14ac:dyDescent="0.3">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row>
    <row r="56" spans="1:52" x14ac:dyDescent="0.3">
      <c r="A56" s="5"/>
      <c r="B56" s="5"/>
      <c r="C56" s="5"/>
      <c r="D56" s="5"/>
      <c r="E56" s="158" t="s">
        <v>229</v>
      </c>
      <c r="F56" s="159"/>
      <c r="G56" s="159"/>
      <c r="H56" s="159"/>
      <c r="I56" s="159"/>
      <c r="J56" s="159"/>
      <c r="K56" s="159"/>
      <c r="L56" s="159"/>
      <c r="M56" s="159"/>
      <c r="N56" s="160"/>
      <c r="O56" s="5"/>
      <c r="P56" s="5"/>
      <c r="Q56" s="151">
        <f>IFERROR(VLOOKUP(E54,'Fórmulas 2'!N151:O173,2,FALSE),0)</f>
        <v>0</v>
      </c>
      <c r="R56" s="152"/>
      <c r="S56" s="152"/>
      <c r="T56" s="152"/>
      <c r="U56" s="152"/>
      <c r="V56" s="152"/>
      <c r="W56" s="152"/>
      <c r="X56" s="152"/>
      <c r="Y56" s="152"/>
      <c r="Z56" s="152"/>
      <c r="AA56" s="152"/>
      <c r="AB56" s="152"/>
      <c r="AC56" s="152"/>
      <c r="AD56" s="152"/>
      <c r="AE56" s="152"/>
      <c r="AF56" s="152"/>
      <c r="AG56" s="152"/>
      <c r="AH56" s="152"/>
      <c r="AI56" s="152"/>
      <c r="AJ56" s="153"/>
      <c r="AK56" s="5"/>
      <c r="AL56" s="157" t="s">
        <v>231</v>
      </c>
      <c r="AM56" s="157"/>
      <c r="AN56" s="157"/>
      <c r="AO56" s="157"/>
      <c r="AP56" s="157"/>
      <c r="AQ56" s="157"/>
      <c r="AR56" s="157"/>
      <c r="AS56" s="157"/>
      <c r="AT56" s="157"/>
      <c r="AU56" s="157"/>
      <c r="AV56" s="5"/>
      <c r="AW56" s="5"/>
      <c r="AX56" s="5"/>
      <c r="AY56" s="5"/>
      <c r="AZ56" s="5"/>
    </row>
    <row r="57" spans="1:52" x14ac:dyDescent="0.3">
      <c r="A57" s="5"/>
      <c r="B57" s="5"/>
      <c r="C57" s="5"/>
      <c r="D57" s="5"/>
      <c r="E57" s="159"/>
      <c r="F57" s="159"/>
      <c r="G57" s="159"/>
      <c r="H57" s="159"/>
      <c r="I57" s="159"/>
      <c r="J57" s="159"/>
      <c r="K57" s="159"/>
      <c r="L57" s="159"/>
      <c r="M57" s="159"/>
      <c r="N57" s="160"/>
      <c r="O57" s="5"/>
      <c r="P57" s="5"/>
      <c r="Q57" s="154"/>
      <c r="R57" s="155"/>
      <c r="S57" s="155"/>
      <c r="T57" s="155"/>
      <c r="U57" s="155"/>
      <c r="V57" s="155"/>
      <c r="W57" s="155"/>
      <c r="X57" s="155"/>
      <c r="Y57" s="155"/>
      <c r="Z57" s="155"/>
      <c r="AA57" s="155"/>
      <c r="AB57" s="155"/>
      <c r="AC57" s="155"/>
      <c r="AD57" s="155"/>
      <c r="AE57" s="155"/>
      <c r="AF57" s="155"/>
      <c r="AG57" s="155"/>
      <c r="AH57" s="155"/>
      <c r="AI57" s="155"/>
      <c r="AJ57" s="156"/>
      <c r="AK57" s="5"/>
      <c r="AL57" s="157"/>
      <c r="AM57" s="157"/>
      <c r="AN57" s="157"/>
      <c r="AO57" s="157"/>
      <c r="AP57" s="157"/>
      <c r="AQ57" s="157"/>
      <c r="AR57" s="157"/>
      <c r="AS57" s="157"/>
      <c r="AT57" s="157"/>
      <c r="AU57" s="157"/>
      <c r="AV57" s="5"/>
      <c r="AW57" s="5"/>
      <c r="AX57" s="5"/>
      <c r="AY57" s="5"/>
      <c r="AZ57" s="5"/>
    </row>
    <row r="58" spans="1:52" x14ac:dyDescent="0.3">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row>
    <row r="59" spans="1:52" x14ac:dyDescent="0.3">
      <c r="A59" s="5"/>
      <c r="B59" s="5"/>
      <c r="C59" s="141" t="s">
        <v>264</v>
      </c>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1"/>
      <c r="AY59" s="141"/>
      <c r="AZ59" s="5"/>
    </row>
    <row r="60" spans="1:52" x14ac:dyDescent="0.3">
      <c r="A60" s="5"/>
      <c r="B60" s="5"/>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141"/>
      <c r="AQ60" s="141"/>
      <c r="AR60" s="141"/>
      <c r="AS60" s="141"/>
      <c r="AT60" s="141"/>
      <c r="AU60" s="141"/>
      <c r="AV60" s="141"/>
      <c r="AW60" s="141"/>
      <c r="AX60" s="141"/>
      <c r="AY60" s="141"/>
      <c r="AZ60" s="5"/>
    </row>
    <row r="61" spans="1:52" x14ac:dyDescent="0.3">
      <c r="A61" s="5"/>
      <c r="B61" s="5"/>
      <c r="C61" s="5"/>
      <c r="D61" s="5"/>
      <c r="E61" s="142" t="s">
        <v>236</v>
      </c>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4"/>
      <c r="AV61" s="60"/>
      <c r="AW61" s="60"/>
      <c r="AX61" s="5"/>
      <c r="AY61" s="5"/>
      <c r="AZ61" s="5"/>
    </row>
    <row r="62" spans="1:52" x14ac:dyDescent="0.3">
      <c r="A62" s="5"/>
      <c r="B62" s="5"/>
      <c r="C62" s="5"/>
      <c r="D62" s="5"/>
      <c r="E62" s="62" t="s">
        <v>269</v>
      </c>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row>
    <row r="63" spans="1:52" x14ac:dyDescent="0.3">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row>
    <row r="64" spans="1:52" x14ac:dyDescent="0.3">
      <c r="A64" s="5"/>
      <c r="B64" s="5"/>
      <c r="C64" s="5"/>
      <c r="D64" s="5"/>
      <c r="E64" s="158" t="s">
        <v>265</v>
      </c>
      <c r="F64" s="159"/>
      <c r="G64" s="159"/>
      <c r="H64" s="159"/>
      <c r="I64" s="159"/>
      <c r="J64" s="159"/>
      <c r="K64" s="159"/>
      <c r="L64" s="159"/>
      <c r="M64" s="159"/>
      <c r="N64" s="160"/>
      <c r="O64" s="5"/>
      <c r="P64" s="5"/>
      <c r="Q64" s="151">
        <f>IFERROR(IF(E42='Fórmulas 2'!$Q$2,-(VLOOKUP(E61,'Fórmulas 2'!N176:O178,2,FALSE)*0.3)+VLOOKUP(E61,'Fórmulas 2'!N176:O178,2,FALSE),VLOOKUP(E61,'Fórmulas 2'!N176:O178,2,FALSE)),0)</f>
        <v>0</v>
      </c>
      <c r="R64" s="152"/>
      <c r="S64" s="152"/>
      <c r="T64" s="152"/>
      <c r="U64" s="152"/>
      <c r="V64" s="152"/>
      <c r="W64" s="152"/>
      <c r="X64" s="152"/>
      <c r="Y64" s="152"/>
      <c r="Z64" s="152"/>
      <c r="AA64" s="152"/>
      <c r="AB64" s="152"/>
      <c r="AC64" s="152"/>
      <c r="AD64" s="152"/>
      <c r="AE64" s="152"/>
      <c r="AF64" s="152"/>
      <c r="AG64" s="152"/>
      <c r="AH64" s="152"/>
      <c r="AI64" s="152"/>
      <c r="AJ64" s="153"/>
      <c r="AK64" s="5"/>
      <c r="AL64" s="157" t="s">
        <v>231</v>
      </c>
      <c r="AM64" s="157"/>
      <c r="AN64" s="157"/>
      <c r="AO64" s="157"/>
      <c r="AP64" s="157"/>
      <c r="AQ64" s="157"/>
      <c r="AR64" s="157"/>
      <c r="AS64" s="157"/>
      <c r="AT64" s="157"/>
      <c r="AU64" s="157"/>
      <c r="AV64" s="5"/>
      <c r="AW64" s="5"/>
      <c r="AX64" s="5"/>
      <c r="AY64" s="5"/>
      <c r="AZ64" s="5"/>
    </row>
    <row r="65" spans="1:52" x14ac:dyDescent="0.3">
      <c r="A65" s="5"/>
      <c r="B65" s="5"/>
      <c r="C65" s="5"/>
      <c r="D65" s="5"/>
      <c r="E65" s="159"/>
      <c r="F65" s="159"/>
      <c r="G65" s="159"/>
      <c r="H65" s="159"/>
      <c r="I65" s="159"/>
      <c r="J65" s="159"/>
      <c r="K65" s="159"/>
      <c r="L65" s="159"/>
      <c r="M65" s="159"/>
      <c r="N65" s="160"/>
      <c r="O65" s="5"/>
      <c r="P65" s="5"/>
      <c r="Q65" s="154"/>
      <c r="R65" s="155"/>
      <c r="S65" s="155"/>
      <c r="T65" s="155"/>
      <c r="U65" s="155"/>
      <c r="V65" s="155"/>
      <c r="W65" s="155"/>
      <c r="X65" s="155"/>
      <c r="Y65" s="155"/>
      <c r="Z65" s="155"/>
      <c r="AA65" s="155"/>
      <c r="AB65" s="155"/>
      <c r="AC65" s="155"/>
      <c r="AD65" s="155"/>
      <c r="AE65" s="155"/>
      <c r="AF65" s="155"/>
      <c r="AG65" s="155"/>
      <c r="AH65" s="155"/>
      <c r="AI65" s="155"/>
      <c r="AJ65" s="156"/>
      <c r="AK65" s="5"/>
      <c r="AL65" s="157"/>
      <c r="AM65" s="157"/>
      <c r="AN65" s="157"/>
      <c r="AO65" s="157"/>
      <c r="AP65" s="157"/>
      <c r="AQ65" s="157"/>
      <c r="AR65" s="157"/>
      <c r="AS65" s="157"/>
      <c r="AT65" s="157"/>
      <c r="AU65" s="157"/>
      <c r="AV65" s="5"/>
      <c r="AW65" s="5"/>
      <c r="AX65" s="5"/>
      <c r="AY65" s="5"/>
      <c r="AZ65" s="5"/>
    </row>
    <row r="66" spans="1:52" x14ac:dyDescent="0.3">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row>
    <row r="67" spans="1:52" x14ac:dyDescent="0.3">
      <c r="A67" s="5"/>
      <c r="B67" s="5"/>
      <c r="C67" s="141" t="s">
        <v>270</v>
      </c>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5"/>
    </row>
    <row r="68" spans="1:52" x14ac:dyDescent="0.3">
      <c r="A68" s="5"/>
      <c r="B68" s="5"/>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5"/>
    </row>
    <row r="69" spans="1:52" x14ac:dyDescent="0.3">
      <c r="A69" s="5"/>
      <c r="B69" s="5"/>
      <c r="C69" s="5"/>
      <c r="D69" s="5"/>
      <c r="E69" s="142" t="s">
        <v>236</v>
      </c>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4"/>
      <c r="AV69" s="60"/>
      <c r="AW69" s="60"/>
      <c r="AX69" s="5"/>
      <c r="AY69" s="5"/>
      <c r="AZ69" s="5"/>
    </row>
    <row r="70" spans="1:52" x14ac:dyDescent="0.3">
      <c r="A70" s="5"/>
      <c r="B70" s="5"/>
      <c r="C70" s="5"/>
      <c r="D70" s="5"/>
      <c r="E70" s="62" t="s">
        <v>272</v>
      </c>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row>
    <row r="71" spans="1:52" x14ac:dyDescent="0.3">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row>
    <row r="72" spans="1:52" x14ac:dyDescent="0.3">
      <c r="A72" s="5"/>
      <c r="B72" s="5"/>
      <c r="C72" s="5"/>
      <c r="D72" s="5"/>
      <c r="E72" s="145" t="s">
        <v>271</v>
      </c>
      <c r="F72" s="146"/>
      <c r="G72" s="146"/>
      <c r="H72" s="146"/>
      <c r="I72" s="146"/>
      <c r="J72" s="146"/>
      <c r="K72" s="146"/>
      <c r="L72" s="146"/>
      <c r="M72" s="146"/>
      <c r="N72" s="147"/>
      <c r="O72" s="5"/>
      <c r="P72" s="5"/>
      <c r="Q72" s="151">
        <f>IF(E69='Fórmulas 2'!$Q$2,-(Q29+Q21+Q9)*0.1,0)</f>
        <v>0</v>
      </c>
      <c r="R72" s="152"/>
      <c r="S72" s="152"/>
      <c r="T72" s="152"/>
      <c r="U72" s="152"/>
      <c r="V72" s="152"/>
      <c r="W72" s="152"/>
      <c r="X72" s="152"/>
      <c r="Y72" s="152"/>
      <c r="Z72" s="152"/>
      <c r="AA72" s="152"/>
      <c r="AB72" s="152"/>
      <c r="AC72" s="152"/>
      <c r="AD72" s="152"/>
      <c r="AE72" s="152"/>
      <c r="AF72" s="152"/>
      <c r="AG72" s="152"/>
      <c r="AH72" s="152"/>
      <c r="AI72" s="152"/>
      <c r="AJ72" s="153"/>
      <c r="AK72" s="5"/>
      <c r="AL72" s="157" t="s">
        <v>230</v>
      </c>
      <c r="AM72" s="157"/>
      <c r="AN72" s="157"/>
      <c r="AO72" s="157"/>
      <c r="AP72" s="157"/>
      <c r="AQ72" s="157"/>
      <c r="AR72" s="157"/>
      <c r="AS72" s="157"/>
      <c r="AT72" s="157"/>
      <c r="AU72" s="157"/>
      <c r="AV72" s="5"/>
      <c r="AW72" s="5"/>
      <c r="AX72" s="5"/>
      <c r="AY72" s="5"/>
      <c r="AZ72" s="5"/>
    </row>
    <row r="73" spans="1:52" x14ac:dyDescent="0.3">
      <c r="A73" s="5"/>
      <c r="B73" s="5"/>
      <c r="C73" s="5"/>
      <c r="D73" s="5"/>
      <c r="E73" s="148"/>
      <c r="F73" s="149"/>
      <c r="G73" s="149"/>
      <c r="H73" s="149"/>
      <c r="I73" s="149"/>
      <c r="J73" s="149"/>
      <c r="K73" s="149"/>
      <c r="L73" s="149"/>
      <c r="M73" s="149"/>
      <c r="N73" s="150"/>
      <c r="O73" s="5"/>
      <c r="P73" s="5"/>
      <c r="Q73" s="154"/>
      <c r="R73" s="155"/>
      <c r="S73" s="155"/>
      <c r="T73" s="155"/>
      <c r="U73" s="155"/>
      <c r="V73" s="155"/>
      <c r="W73" s="155"/>
      <c r="X73" s="155"/>
      <c r="Y73" s="155"/>
      <c r="Z73" s="155"/>
      <c r="AA73" s="155"/>
      <c r="AB73" s="155"/>
      <c r="AC73" s="155"/>
      <c r="AD73" s="155"/>
      <c r="AE73" s="155"/>
      <c r="AF73" s="155"/>
      <c r="AG73" s="155"/>
      <c r="AH73" s="155"/>
      <c r="AI73" s="155"/>
      <c r="AJ73" s="156"/>
      <c r="AK73" s="5"/>
      <c r="AL73" s="157"/>
      <c r="AM73" s="157"/>
      <c r="AN73" s="157"/>
      <c r="AO73" s="157"/>
      <c r="AP73" s="157"/>
      <c r="AQ73" s="157"/>
      <c r="AR73" s="157"/>
      <c r="AS73" s="157"/>
      <c r="AT73" s="157"/>
      <c r="AU73" s="157"/>
      <c r="AV73" s="5"/>
      <c r="AW73" s="5"/>
      <c r="AX73" s="5"/>
      <c r="AY73" s="5"/>
      <c r="AZ73" s="5"/>
    </row>
    <row r="74" spans="1:52" x14ac:dyDescent="0.3">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row>
    <row r="75" spans="1:52" x14ac:dyDescent="0.3">
      <c r="A75" s="5"/>
      <c r="B75" s="5"/>
      <c r="C75" s="5"/>
      <c r="D75" s="5"/>
      <c r="E75" s="5" t="s">
        <v>275</v>
      </c>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row>
    <row r="76" spans="1:52" x14ac:dyDescent="0.3">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row>
    <row r="77" spans="1:52" x14ac:dyDescent="0.3">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row>
    <row r="78" spans="1:52" ht="18" x14ac:dyDescent="0.35">
      <c r="A78" s="5"/>
      <c r="B78" s="5"/>
      <c r="C78" s="78" t="s">
        <v>277</v>
      </c>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5"/>
      <c r="AY78" s="5"/>
      <c r="AZ78" s="5"/>
    </row>
    <row r="79" spans="1:52" ht="15.6" customHeight="1" x14ac:dyDescent="0.3">
      <c r="A79" s="5"/>
      <c r="B79" s="5"/>
      <c r="C79" s="5"/>
      <c r="D79" s="5"/>
      <c r="E79" s="132" t="s">
        <v>276</v>
      </c>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c r="AV79" s="133"/>
      <c r="AW79" s="134"/>
      <c r="AX79" s="5"/>
      <c r="AY79" s="5"/>
      <c r="AZ79" s="5"/>
    </row>
    <row r="80" spans="1:52" ht="14.4" customHeight="1" x14ac:dyDescent="0.3">
      <c r="A80" s="5"/>
      <c r="B80" s="5"/>
      <c r="C80" s="5"/>
      <c r="D80" s="5"/>
      <c r="E80" s="135"/>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7"/>
      <c r="AX80" s="5"/>
      <c r="AY80" s="5"/>
      <c r="AZ80" s="5"/>
    </row>
    <row r="81" spans="1:52" x14ac:dyDescent="0.3">
      <c r="A81" s="5"/>
      <c r="B81" s="5"/>
      <c r="C81" s="5"/>
      <c r="D81" s="5"/>
      <c r="E81" s="135"/>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7"/>
      <c r="AX81" s="5"/>
      <c r="AY81" s="5"/>
      <c r="AZ81" s="5"/>
    </row>
    <row r="82" spans="1:52" x14ac:dyDescent="0.3">
      <c r="A82" s="5"/>
      <c r="B82" s="5"/>
      <c r="C82" s="5"/>
      <c r="D82" s="5"/>
      <c r="E82" s="135"/>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36"/>
      <c r="AW82" s="137"/>
      <c r="AX82" s="5"/>
      <c r="AY82" s="5"/>
      <c r="AZ82" s="5"/>
    </row>
    <row r="83" spans="1:52" x14ac:dyDescent="0.3">
      <c r="A83" s="5"/>
      <c r="B83" s="5"/>
      <c r="C83" s="5"/>
      <c r="D83" s="5"/>
      <c r="E83" s="135"/>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7"/>
      <c r="AX83" s="5"/>
      <c r="AY83" s="5"/>
      <c r="AZ83" s="5"/>
    </row>
    <row r="84" spans="1:52" x14ac:dyDescent="0.3">
      <c r="A84" s="5"/>
      <c r="B84" s="5"/>
      <c r="C84" s="5"/>
      <c r="D84" s="5"/>
      <c r="E84" s="135"/>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7"/>
      <c r="AX84" s="5"/>
      <c r="AY84" s="5"/>
      <c r="AZ84" s="5"/>
    </row>
    <row r="85" spans="1:52" x14ac:dyDescent="0.3">
      <c r="A85" s="5"/>
      <c r="B85" s="5"/>
      <c r="C85" s="5"/>
      <c r="D85" s="5"/>
      <c r="E85" s="135"/>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7"/>
      <c r="AX85" s="5"/>
      <c r="AY85" s="5"/>
      <c r="AZ85" s="5"/>
    </row>
    <row r="86" spans="1:52" x14ac:dyDescent="0.3">
      <c r="A86" s="5"/>
      <c r="B86" s="5"/>
      <c r="C86" s="5"/>
      <c r="D86" s="5"/>
      <c r="E86" s="138"/>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40"/>
      <c r="AX86" s="5"/>
      <c r="AY86" s="5"/>
      <c r="AZ86" s="5"/>
    </row>
    <row r="87" spans="1:52" x14ac:dyDescent="0.3">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row>
    <row r="88" spans="1:52" x14ac:dyDescent="0.3">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row>
    <row r="89" spans="1:52" x14ac:dyDescent="0.3">
      <c r="A89" s="5"/>
      <c r="B89" s="5"/>
      <c r="C89" s="24"/>
      <c r="D89" s="124" t="s">
        <v>273</v>
      </c>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3" t="s">
        <v>274</v>
      </c>
      <c r="AM89" s="123"/>
      <c r="AN89" s="123"/>
      <c r="AO89" s="123"/>
      <c r="AP89" s="123"/>
      <c r="AQ89" s="123"/>
      <c r="AR89" s="123"/>
      <c r="AS89" s="123"/>
      <c r="AT89" s="123"/>
      <c r="AU89" s="123"/>
      <c r="AV89" s="123"/>
      <c r="AW89" s="123"/>
      <c r="AX89" s="123"/>
      <c r="AY89" s="5"/>
      <c r="AZ89" s="5"/>
    </row>
    <row r="90" spans="1:52" x14ac:dyDescent="0.3">
      <c r="A90" s="5"/>
      <c r="B90" s="5"/>
      <c r="C90" s="24"/>
      <c r="D90" s="124"/>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3"/>
      <c r="AM90" s="123"/>
      <c r="AN90" s="123"/>
      <c r="AO90" s="123"/>
      <c r="AP90" s="123"/>
      <c r="AQ90" s="123"/>
      <c r="AR90" s="123"/>
      <c r="AS90" s="123"/>
      <c r="AT90" s="123"/>
      <c r="AU90" s="123"/>
      <c r="AV90" s="123"/>
      <c r="AW90" s="123"/>
      <c r="AX90" s="123"/>
      <c r="AY90" s="5"/>
      <c r="AZ90" s="5"/>
    </row>
    <row r="91" spans="1:52" x14ac:dyDescent="0.3">
      <c r="A91" s="5"/>
      <c r="B91" s="5"/>
      <c r="C91" s="24"/>
      <c r="D91" s="124"/>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6">
        <f>Q9+Q21+Q29+Q72</f>
        <v>0</v>
      </c>
      <c r="AM91" s="127"/>
      <c r="AN91" s="127"/>
      <c r="AO91" s="127"/>
      <c r="AP91" s="127"/>
      <c r="AQ91" s="127"/>
      <c r="AR91" s="127"/>
      <c r="AS91" s="127"/>
      <c r="AT91" s="127"/>
      <c r="AU91" s="127"/>
      <c r="AV91" s="127"/>
      <c r="AW91" s="127"/>
      <c r="AX91" s="127"/>
      <c r="AY91" s="5"/>
      <c r="AZ91" s="5"/>
    </row>
    <row r="92" spans="1:52" x14ac:dyDescent="0.3">
      <c r="A92" s="5"/>
      <c r="B92" s="5"/>
      <c r="C92" s="24"/>
      <c r="D92" s="128" t="s">
        <v>278</v>
      </c>
      <c r="E92" s="129"/>
      <c r="F92" s="129"/>
      <c r="G92" s="129"/>
      <c r="H92" s="129"/>
      <c r="I92" s="129"/>
      <c r="J92" s="129"/>
      <c r="K92" s="129"/>
      <c r="L92" s="129"/>
      <c r="M92" s="129"/>
      <c r="N92" s="129"/>
      <c r="O92" s="129"/>
      <c r="P92" s="129"/>
      <c r="Q92" s="129"/>
      <c r="R92" s="129"/>
      <c r="S92" s="129"/>
      <c r="T92" s="129"/>
      <c r="U92" s="129"/>
      <c r="V92" s="129"/>
      <c r="W92" s="129"/>
      <c r="X92" s="129"/>
      <c r="Y92" s="130">
        <f>Q64</f>
        <v>0</v>
      </c>
      <c r="Z92" s="131"/>
      <c r="AA92" s="131"/>
      <c r="AB92" s="131"/>
      <c r="AC92" s="131"/>
      <c r="AD92" s="131"/>
      <c r="AE92" s="131"/>
      <c r="AF92" s="131"/>
      <c r="AG92" s="131"/>
      <c r="AH92" s="25"/>
      <c r="AI92" s="25"/>
      <c r="AJ92" s="25"/>
      <c r="AK92" s="25"/>
      <c r="AL92" s="127"/>
      <c r="AM92" s="127"/>
      <c r="AN92" s="127"/>
      <c r="AO92" s="127"/>
      <c r="AP92" s="127"/>
      <c r="AQ92" s="127"/>
      <c r="AR92" s="127"/>
      <c r="AS92" s="127"/>
      <c r="AT92" s="127"/>
      <c r="AU92" s="127"/>
      <c r="AV92" s="127"/>
      <c r="AW92" s="127"/>
      <c r="AX92" s="127"/>
      <c r="AY92" s="5"/>
      <c r="AZ92" s="5"/>
    </row>
    <row r="93" spans="1:52" x14ac:dyDescent="0.3">
      <c r="A93" s="5"/>
      <c r="B93" s="5"/>
      <c r="C93" s="24"/>
      <c r="D93" s="128" t="s">
        <v>285</v>
      </c>
      <c r="E93" s="129"/>
      <c r="F93" s="129"/>
      <c r="G93" s="129"/>
      <c r="H93" s="129"/>
      <c r="I93" s="129"/>
      <c r="J93" s="129"/>
      <c r="K93" s="129"/>
      <c r="L93" s="129"/>
      <c r="M93" s="129"/>
      <c r="N93" s="129"/>
      <c r="O93" s="129"/>
      <c r="P93" s="129"/>
      <c r="Q93" s="129"/>
      <c r="R93" s="129"/>
      <c r="S93" s="129"/>
      <c r="T93" s="129"/>
      <c r="U93" s="129"/>
      <c r="V93" s="129"/>
      <c r="W93" s="129"/>
      <c r="X93" s="129"/>
      <c r="Y93" s="130">
        <f>Q56+Q44</f>
        <v>0</v>
      </c>
      <c r="Z93" s="131"/>
      <c r="AA93" s="131"/>
      <c r="AB93" s="131"/>
      <c r="AC93" s="131"/>
      <c r="AD93" s="131"/>
      <c r="AE93" s="131"/>
      <c r="AF93" s="131"/>
      <c r="AG93" s="131"/>
      <c r="AH93" s="25"/>
      <c r="AI93" s="25"/>
      <c r="AJ93" s="25"/>
      <c r="AK93" s="25"/>
      <c r="AL93" s="127"/>
      <c r="AM93" s="127"/>
      <c r="AN93" s="127"/>
      <c r="AO93" s="127"/>
      <c r="AP93" s="127"/>
      <c r="AQ93" s="127"/>
      <c r="AR93" s="127"/>
      <c r="AS93" s="127"/>
      <c r="AT93" s="127"/>
      <c r="AU93" s="127"/>
      <c r="AV93" s="127"/>
      <c r="AW93" s="127"/>
      <c r="AX93" s="127"/>
      <c r="AY93" s="5"/>
      <c r="AZ93" s="5"/>
    </row>
    <row r="94" spans="1:52" x14ac:dyDescent="0.3">
      <c r="A94" s="5"/>
      <c r="B94" s="5"/>
      <c r="C94" s="62" t="s">
        <v>279</v>
      </c>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row>
    <row r="95" spans="1:52" x14ac:dyDescent="0.3">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row>
    <row r="96" spans="1:52" x14ac:dyDescent="0.3">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row>
    <row r="97" spans="1:52" x14ac:dyDescent="0.3">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row>
    <row r="98" spans="1:52" x14ac:dyDescent="0.3">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row>
    <row r="99" spans="1:52" x14ac:dyDescent="0.3">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row>
    <row r="100" spans="1:52" x14ac:dyDescent="0.3">
      <c r="A100" s="88" t="s">
        <v>287</v>
      </c>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row>
    <row r="101" spans="1:52" x14ac:dyDescent="0.3">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row>
    <row r="102" spans="1:52" ht="4.8" customHeight="1" x14ac:dyDescent="0.3">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row>
    <row r="103" spans="1:52" x14ac:dyDescent="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row>
    <row r="104" spans="1:52" x14ac:dyDescent="0.3">
      <c r="A104" s="5"/>
      <c r="B104" s="90" t="s">
        <v>290</v>
      </c>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5"/>
      <c r="AG104" s="5"/>
      <c r="AH104" s="5"/>
      <c r="AI104" s="5"/>
      <c r="AJ104" s="5"/>
      <c r="AK104" s="5"/>
      <c r="AL104" s="5"/>
      <c r="AM104" s="5"/>
      <c r="AN104" s="5"/>
      <c r="AO104" s="5"/>
      <c r="AP104" s="5"/>
      <c r="AQ104" s="5"/>
      <c r="AR104" s="5"/>
      <c r="AS104" s="5"/>
      <c r="AT104" s="5"/>
      <c r="AU104" s="5"/>
      <c r="AV104" s="5"/>
      <c r="AW104" s="5"/>
      <c r="AX104" s="5"/>
      <c r="AY104" s="5"/>
      <c r="AZ104" s="5"/>
    </row>
    <row r="105" spans="1:52" ht="15" thickBot="1" x14ac:dyDescent="0.35">
      <c r="A105" s="63"/>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5"/>
      <c r="AG105" s="5"/>
      <c r="AH105" s="5"/>
      <c r="AI105" s="5"/>
      <c r="AJ105" s="5"/>
      <c r="AK105" s="5"/>
      <c r="AL105" s="5"/>
      <c r="AM105" s="5"/>
      <c r="AN105" s="5"/>
      <c r="AO105" s="5"/>
      <c r="AP105" s="5"/>
      <c r="AQ105" s="5"/>
      <c r="AR105" s="5"/>
      <c r="AS105" s="5"/>
      <c r="AT105" s="5"/>
      <c r="AU105" s="5"/>
      <c r="AV105" s="5"/>
      <c r="AW105" s="5"/>
      <c r="AX105" s="5"/>
      <c r="AY105" s="5"/>
      <c r="AZ105" s="5"/>
    </row>
    <row r="106" spans="1:52" x14ac:dyDescent="0.3">
      <c r="A106" s="5"/>
      <c r="B106" s="92"/>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c r="AM106" s="93"/>
      <c r="AN106" s="93"/>
      <c r="AO106" s="93"/>
      <c r="AP106" s="93"/>
      <c r="AQ106" s="93"/>
      <c r="AR106" s="93"/>
      <c r="AS106" s="93"/>
      <c r="AT106" s="93"/>
      <c r="AU106" s="93"/>
      <c r="AV106" s="93"/>
      <c r="AW106" s="93"/>
      <c r="AX106" s="94"/>
      <c r="AY106" s="5"/>
      <c r="AZ106" s="5"/>
    </row>
    <row r="107" spans="1:52" ht="15" thickBot="1" x14ac:dyDescent="0.35">
      <c r="A107" s="5"/>
      <c r="B107" s="95"/>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7"/>
      <c r="AY107" s="5"/>
      <c r="AZ107" s="5"/>
    </row>
    <row r="108" spans="1:52" x14ac:dyDescent="0.3">
      <c r="A108" s="5"/>
      <c r="B108" s="5" t="s">
        <v>292</v>
      </c>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row>
    <row r="109" spans="1:52" x14ac:dyDescent="0.3">
      <c r="A109" s="5"/>
      <c r="B109" s="90" t="s">
        <v>291</v>
      </c>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5"/>
      <c r="AG109" s="5"/>
      <c r="AH109" s="5"/>
      <c r="AI109" s="5"/>
      <c r="AJ109" s="5"/>
      <c r="AK109" s="5"/>
      <c r="AL109" s="5"/>
      <c r="AM109" s="5"/>
      <c r="AN109" s="5"/>
      <c r="AO109" s="5"/>
      <c r="AP109" s="5"/>
      <c r="AQ109" s="5"/>
      <c r="AR109" s="5"/>
      <c r="AS109" s="5"/>
      <c r="AT109" s="5"/>
      <c r="AU109" s="5"/>
      <c r="AV109" s="5"/>
      <c r="AW109" s="5"/>
      <c r="AX109" s="5"/>
      <c r="AY109" s="5"/>
      <c r="AZ109" s="5"/>
    </row>
    <row r="110" spans="1:52" ht="15" thickBot="1" x14ac:dyDescent="0.35">
      <c r="A110" s="63"/>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5"/>
      <c r="AG110" s="5"/>
      <c r="AH110" s="5"/>
      <c r="AI110" s="5"/>
      <c r="AJ110" s="5"/>
      <c r="AK110" s="5"/>
      <c r="AL110" s="5"/>
      <c r="AM110" s="5"/>
      <c r="AN110" s="5"/>
      <c r="AO110" s="5"/>
      <c r="AP110" s="5"/>
      <c r="AQ110" s="5"/>
      <c r="AR110" s="5"/>
      <c r="AS110" s="5"/>
      <c r="AT110" s="5"/>
      <c r="AU110" s="5"/>
      <c r="AV110" s="5"/>
      <c r="AW110" s="5"/>
      <c r="AX110" s="5"/>
      <c r="AY110" s="5"/>
      <c r="AZ110" s="5"/>
    </row>
    <row r="111" spans="1:52" ht="14.4" customHeight="1" x14ac:dyDescent="0.3">
      <c r="A111" s="5"/>
      <c r="B111" s="98"/>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100"/>
      <c r="AY111" s="5"/>
      <c r="AZ111" s="5"/>
    </row>
    <row r="112" spans="1:52" ht="15" customHeight="1" thickBot="1" x14ac:dyDescent="0.35">
      <c r="A112" s="5"/>
      <c r="B112" s="101"/>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c r="AQ112" s="102"/>
      <c r="AR112" s="102"/>
      <c r="AS112" s="102"/>
      <c r="AT112" s="102"/>
      <c r="AU112" s="102"/>
      <c r="AV112" s="102"/>
      <c r="AW112" s="102"/>
      <c r="AX112" s="103"/>
      <c r="AY112" s="5"/>
      <c r="AZ112" s="5"/>
    </row>
    <row r="113" spans="1:52" x14ac:dyDescent="0.3">
      <c r="A113" s="5"/>
      <c r="B113" s="5" t="s">
        <v>292</v>
      </c>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row>
    <row r="114" spans="1:52" x14ac:dyDescent="0.3">
      <c r="A114" s="5"/>
      <c r="B114" s="90" t="s">
        <v>288</v>
      </c>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5"/>
      <c r="AG114" s="5"/>
      <c r="AH114" s="5"/>
      <c r="AI114" s="5"/>
      <c r="AJ114" s="5"/>
      <c r="AK114" s="5"/>
      <c r="AL114" s="5"/>
      <c r="AM114" s="5"/>
      <c r="AN114" s="5"/>
      <c r="AO114" s="5"/>
      <c r="AP114" s="5"/>
      <c r="AQ114" s="5"/>
      <c r="AR114" s="5"/>
      <c r="AS114" s="5"/>
      <c r="AT114" s="5"/>
      <c r="AU114" s="5"/>
      <c r="AV114" s="5"/>
      <c r="AW114" s="5"/>
      <c r="AX114" s="5"/>
      <c r="AY114" s="5"/>
      <c r="AZ114" s="5"/>
    </row>
    <row r="115" spans="1:52" ht="15" thickBot="1" x14ac:dyDescent="0.35">
      <c r="A115" s="63"/>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5"/>
      <c r="AG115" s="5"/>
      <c r="AH115" s="5"/>
      <c r="AI115" s="5"/>
      <c r="AJ115" s="5"/>
      <c r="AK115" s="5"/>
      <c r="AL115" s="5"/>
      <c r="AM115" s="5"/>
      <c r="AN115" s="5"/>
      <c r="AO115" s="5"/>
      <c r="AP115" s="5"/>
      <c r="AQ115" s="5"/>
      <c r="AR115" s="5"/>
      <c r="AS115" s="5"/>
      <c r="AT115" s="5"/>
      <c r="AU115" s="5"/>
      <c r="AV115" s="5"/>
      <c r="AW115" s="5"/>
      <c r="AX115" s="5"/>
      <c r="AY115" s="5"/>
      <c r="AZ115" s="5"/>
    </row>
    <row r="116" spans="1:52" x14ac:dyDescent="0.3">
      <c r="A116" s="5"/>
      <c r="B116" s="92"/>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93"/>
      <c r="AX116" s="94"/>
      <c r="AY116" s="5"/>
      <c r="AZ116" s="5"/>
    </row>
    <row r="117" spans="1:52" ht="15" thickBot="1" x14ac:dyDescent="0.35">
      <c r="A117" s="5"/>
      <c r="B117" s="95"/>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c r="AS117" s="96"/>
      <c r="AT117" s="96"/>
      <c r="AU117" s="96"/>
      <c r="AV117" s="96"/>
      <c r="AW117" s="96"/>
      <c r="AX117" s="97"/>
      <c r="AY117" s="5"/>
      <c r="AZ117" s="5"/>
    </row>
    <row r="118" spans="1:52" ht="14.4" customHeight="1" x14ac:dyDescent="0.4">
      <c r="A118" s="5"/>
      <c r="B118" s="64"/>
      <c r="C118" s="64"/>
      <c r="D118" s="64"/>
      <c r="E118" s="64"/>
      <c r="F118" s="64"/>
      <c r="G118" s="64"/>
      <c r="H118" s="64"/>
      <c r="I118" s="64"/>
      <c r="J118" s="64"/>
      <c r="K118" s="64"/>
      <c r="L118" s="64"/>
      <c r="M118" s="64"/>
      <c r="N118" s="64"/>
      <c r="O118" s="64"/>
      <c r="P118" s="64"/>
      <c r="Q118" s="64"/>
      <c r="R118" s="64"/>
      <c r="S118" s="64"/>
      <c r="T118" s="64"/>
      <c r="U118" s="64"/>
      <c r="V118" s="64"/>
      <c r="W118" s="64"/>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row>
    <row r="119" spans="1:52" ht="19.2" thickBot="1" x14ac:dyDescent="0.45">
      <c r="A119" s="5"/>
      <c r="B119" s="64" t="s">
        <v>2</v>
      </c>
      <c r="C119" s="65"/>
      <c r="D119" s="65"/>
      <c r="E119" s="65"/>
      <c r="F119" s="65"/>
      <c r="G119" s="65"/>
      <c r="H119" s="65"/>
      <c r="I119" s="65"/>
      <c r="J119" s="65"/>
      <c r="K119" s="65"/>
      <c r="L119" s="65"/>
      <c r="M119" s="65"/>
      <c r="N119" s="65"/>
      <c r="O119" s="65"/>
      <c r="P119" s="5"/>
      <c r="Q119" s="64" t="s">
        <v>3</v>
      </c>
      <c r="R119" s="65"/>
      <c r="S119" s="65"/>
      <c r="T119" s="65"/>
      <c r="U119" s="65"/>
      <c r="V119" s="65"/>
      <c r="W119" s="65"/>
      <c r="X119" s="65"/>
      <c r="Y119" s="65"/>
      <c r="Z119" s="65"/>
      <c r="AA119" s="65"/>
      <c r="AB119" s="65"/>
      <c r="AC119" s="65"/>
      <c r="AD119" s="65"/>
      <c r="AE119" s="5"/>
      <c r="AF119" s="64" t="s">
        <v>641</v>
      </c>
      <c r="AG119" s="64"/>
      <c r="AH119" s="64"/>
      <c r="AI119" s="64"/>
      <c r="AJ119" s="64"/>
      <c r="AK119" s="64"/>
      <c r="AL119" s="64"/>
      <c r="AM119" s="64"/>
      <c r="AN119" s="64"/>
      <c r="AO119" s="64"/>
      <c r="AP119" s="64"/>
      <c r="AQ119" s="64"/>
      <c r="AR119" s="64"/>
      <c r="AS119" s="64"/>
      <c r="AT119" s="5"/>
      <c r="AU119" s="5"/>
      <c r="AV119" s="5"/>
      <c r="AW119" s="5"/>
      <c r="AX119" s="5"/>
      <c r="AY119" s="5"/>
      <c r="AZ119" s="5"/>
    </row>
    <row r="120" spans="1:52" ht="14.4" customHeight="1" x14ac:dyDescent="0.3">
      <c r="A120" s="5"/>
      <c r="B120" s="104"/>
      <c r="C120" s="105"/>
      <c r="D120" s="105"/>
      <c r="E120" s="105"/>
      <c r="F120" s="105"/>
      <c r="G120" s="105"/>
      <c r="H120" s="105"/>
      <c r="I120" s="105"/>
      <c r="J120" s="105"/>
      <c r="K120" s="105"/>
      <c r="L120" s="105"/>
      <c r="M120" s="105"/>
      <c r="N120" s="105"/>
      <c r="O120" s="106"/>
      <c r="P120" s="5"/>
      <c r="Q120" s="110"/>
      <c r="R120" s="111"/>
      <c r="S120" s="111"/>
      <c r="T120" s="111"/>
      <c r="U120" s="111"/>
      <c r="V120" s="111"/>
      <c r="W120" s="111"/>
      <c r="X120" s="111"/>
      <c r="Y120" s="111"/>
      <c r="Z120" s="111"/>
      <c r="AA120" s="111"/>
      <c r="AB120" s="111"/>
      <c r="AC120" s="111"/>
      <c r="AD120" s="112"/>
      <c r="AE120" s="5"/>
      <c r="AF120" s="92"/>
      <c r="AG120" s="93"/>
      <c r="AH120" s="93"/>
      <c r="AI120" s="93"/>
      <c r="AJ120" s="93"/>
      <c r="AK120" s="93"/>
      <c r="AL120" s="93"/>
      <c r="AM120" s="93"/>
      <c r="AN120" s="93"/>
      <c r="AO120" s="93"/>
      <c r="AP120" s="93"/>
      <c r="AQ120" s="93"/>
      <c r="AR120" s="93"/>
      <c r="AS120" s="93"/>
      <c r="AT120" s="93"/>
      <c r="AU120" s="93"/>
      <c r="AV120" s="93"/>
      <c r="AW120" s="93"/>
      <c r="AX120" s="94"/>
      <c r="AY120" s="5"/>
      <c r="AZ120" s="5"/>
    </row>
    <row r="121" spans="1:52" ht="15" customHeight="1" thickBot="1" x14ac:dyDescent="0.35">
      <c r="A121" s="5"/>
      <c r="B121" s="107"/>
      <c r="C121" s="108"/>
      <c r="D121" s="108"/>
      <c r="E121" s="108"/>
      <c r="F121" s="108"/>
      <c r="G121" s="108"/>
      <c r="H121" s="108"/>
      <c r="I121" s="108"/>
      <c r="J121" s="108"/>
      <c r="K121" s="108"/>
      <c r="L121" s="108"/>
      <c r="M121" s="108"/>
      <c r="N121" s="108"/>
      <c r="O121" s="109"/>
      <c r="P121" s="5"/>
      <c r="Q121" s="113"/>
      <c r="R121" s="114"/>
      <c r="S121" s="114"/>
      <c r="T121" s="114"/>
      <c r="U121" s="114"/>
      <c r="V121" s="114"/>
      <c r="W121" s="114"/>
      <c r="X121" s="114"/>
      <c r="Y121" s="114"/>
      <c r="Z121" s="114"/>
      <c r="AA121" s="114"/>
      <c r="AB121" s="114"/>
      <c r="AC121" s="114"/>
      <c r="AD121" s="115"/>
      <c r="AE121" s="5"/>
      <c r="AF121" s="95"/>
      <c r="AG121" s="96"/>
      <c r="AH121" s="96"/>
      <c r="AI121" s="96"/>
      <c r="AJ121" s="96"/>
      <c r="AK121" s="96"/>
      <c r="AL121" s="96"/>
      <c r="AM121" s="96"/>
      <c r="AN121" s="96"/>
      <c r="AO121" s="96"/>
      <c r="AP121" s="96"/>
      <c r="AQ121" s="96"/>
      <c r="AR121" s="96"/>
      <c r="AS121" s="96"/>
      <c r="AT121" s="96"/>
      <c r="AU121" s="96"/>
      <c r="AV121" s="96"/>
      <c r="AW121" s="96"/>
      <c r="AX121" s="97"/>
      <c r="AY121" s="5"/>
      <c r="AZ121" s="5"/>
    </row>
    <row r="122" spans="1:52" ht="14.4" customHeight="1" x14ac:dyDescent="0.4">
      <c r="A122" s="5"/>
      <c r="B122" s="64"/>
      <c r="C122" s="64"/>
      <c r="D122" s="64"/>
      <c r="E122" s="64"/>
      <c r="F122" s="64"/>
      <c r="G122" s="64"/>
      <c r="H122" s="64"/>
      <c r="I122" s="64"/>
      <c r="J122" s="64"/>
      <c r="K122" s="64"/>
      <c r="L122" s="64"/>
      <c r="M122" s="64"/>
      <c r="N122" s="64"/>
      <c r="O122" s="64"/>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row>
    <row r="123" spans="1:52" ht="19.2" thickBot="1" x14ac:dyDescent="0.45">
      <c r="A123" s="5"/>
      <c r="B123" s="64" t="s">
        <v>480</v>
      </c>
      <c r="C123" s="64"/>
      <c r="D123" s="64"/>
      <c r="E123" s="64"/>
      <c r="F123" s="64"/>
      <c r="G123" s="64"/>
      <c r="H123" s="64"/>
      <c r="I123" s="64"/>
      <c r="J123" s="64"/>
      <c r="K123" s="64"/>
      <c r="L123" s="64"/>
      <c r="M123" s="64"/>
      <c r="N123" s="64"/>
      <c r="O123" s="64"/>
      <c r="P123" s="5"/>
      <c r="Q123" s="5"/>
      <c r="R123" s="5"/>
      <c r="S123" s="5"/>
      <c r="T123" s="5"/>
      <c r="U123" s="64"/>
      <c r="V123" s="64" t="s">
        <v>496</v>
      </c>
      <c r="W123" s="65"/>
      <c r="X123" s="65"/>
      <c r="Y123" s="65"/>
      <c r="Z123" s="65"/>
      <c r="AA123" s="65"/>
      <c r="AB123" s="65"/>
      <c r="AC123" s="65"/>
      <c r="AD123" s="65"/>
      <c r="AE123" s="65"/>
      <c r="AF123" s="65"/>
      <c r="AG123" s="65"/>
      <c r="AH123" s="65"/>
      <c r="AI123" s="65"/>
      <c r="AJ123" s="5"/>
      <c r="AK123" s="64" t="s">
        <v>6673</v>
      </c>
      <c r="AL123" s="65"/>
      <c r="AM123" s="65"/>
      <c r="AN123" s="65"/>
      <c r="AO123" s="65"/>
      <c r="AP123" s="65"/>
      <c r="AQ123" s="65"/>
      <c r="AR123" s="65"/>
      <c r="AS123" s="65"/>
      <c r="AT123" s="65"/>
      <c r="AU123" s="65"/>
      <c r="AV123" s="65"/>
      <c r="AW123" s="65"/>
      <c r="AX123" s="65"/>
      <c r="AY123" s="5"/>
      <c r="AZ123" s="5"/>
    </row>
    <row r="124" spans="1:52" ht="14.4" customHeight="1" x14ac:dyDescent="0.4">
      <c r="A124" s="5"/>
      <c r="B124" s="92"/>
      <c r="C124" s="93"/>
      <c r="D124" s="93"/>
      <c r="E124" s="93"/>
      <c r="F124" s="93"/>
      <c r="G124" s="93"/>
      <c r="H124" s="93"/>
      <c r="I124" s="93"/>
      <c r="J124" s="93"/>
      <c r="K124" s="93"/>
      <c r="L124" s="93"/>
      <c r="M124" s="93"/>
      <c r="N124" s="93"/>
      <c r="O124" s="93"/>
      <c r="P124" s="93"/>
      <c r="Q124" s="93"/>
      <c r="R124" s="93"/>
      <c r="S124" s="93"/>
      <c r="T124" s="94"/>
      <c r="U124" s="64"/>
      <c r="V124" s="116"/>
      <c r="W124" s="117"/>
      <c r="X124" s="117"/>
      <c r="Y124" s="117"/>
      <c r="Z124" s="117"/>
      <c r="AA124" s="117"/>
      <c r="AB124" s="117"/>
      <c r="AC124" s="117"/>
      <c r="AD124" s="117"/>
      <c r="AE124" s="117"/>
      <c r="AF124" s="117"/>
      <c r="AG124" s="117"/>
      <c r="AH124" s="117"/>
      <c r="AI124" s="118"/>
      <c r="AJ124" s="5"/>
      <c r="AK124" s="122"/>
      <c r="AL124" s="117"/>
      <c r="AM124" s="117"/>
      <c r="AN124" s="117"/>
      <c r="AO124" s="117"/>
      <c r="AP124" s="117"/>
      <c r="AQ124" s="117"/>
      <c r="AR124" s="117"/>
      <c r="AS124" s="117"/>
      <c r="AT124" s="117"/>
      <c r="AU124" s="117"/>
      <c r="AV124" s="117"/>
      <c r="AW124" s="117"/>
      <c r="AX124" s="118"/>
      <c r="AY124" s="5"/>
      <c r="AZ124" s="5"/>
    </row>
    <row r="125" spans="1:52" ht="15" customHeight="1" thickBot="1" x14ac:dyDescent="0.45">
      <c r="A125" s="5"/>
      <c r="B125" s="95"/>
      <c r="C125" s="96"/>
      <c r="D125" s="96"/>
      <c r="E125" s="96"/>
      <c r="F125" s="96"/>
      <c r="G125" s="96"/>
      <c r="H125" s="96"/>
      <c r="I125" s="96"/>
      <c r="J125" s="96"/>
      <c r="K125" s="96"/>
      <c r="L125" s="96"/>
      <c r="M125" s="96"/>
      <c r="N125" s="96"/>
      <c r="O125" s="96"/>
      <c r="P125" s="96"/>
      <c r="Q125" s="96"/>
      <c r="R125" s="96"/>
      <c r="S125" s="96"/>
      <c r="T125" s="97"/>
      <c r="U125" s="64"/>
      <c r="V125" s="119"/>
      <c r="W125" s="120"/>
      <c r="X125" s="120"/>
      <c r="Y125" s="120"/>
      <c r="Z125" s="120"/>
      <c r="AA125" s="120"/>
      <c r="AB125" s="120"/>
      <c r="AC125" s="120"/>
      <c r="AD125" s="120"/>
      <c r="AE125" s="120"/>
      <c r="AF125" s="120"/>
      <c r="AG125" s="120"/>
      <c r="AH125" s="120"/>
      <c r="AI125" s="121"/>
      <c r="AJ125" s="5"/>
      <c r="AK125" s="119"/>
      <c r="AL125" s="120"/>
      <c r="AM125" s="120"/>
      <c r="AN125" s="120"/>
      <c r="AO125" s="120"/>
      <c r="AP125" s="120"/>
      <c r="AQ125" s="120"/>
      <c r="AR125" s="120"/>
      <c r="AS125" s="120"/>
      <c r="AT125" s="120"/>
      <c r="AU125" s="120"/>
      <c r="AV125" s="120"/>
      <c r="AW125" s="120"/>
      <c r="AX125" s="121"/>
      <c r="AY125" s="5"/>
      <c r="AZ125" s="5"/>
    </row>
    <row r="126" spans="1:52" x14ac:dyDescent="0.3">
      <c r="A126" s="5"/>
      <c r="B126" s="90" t="s">
        <v>643</v>
      </c>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5"/>
      <c r="AG126" s="5"/>
      <c r="AH126" s="5"/>
      <c r="AI126" s="5"/>
      <c r="AJ126" s="5"/>
      <c r="AK126" s="5"/>
      <c r="AL126" s="5"/>
      <c r="AM126" s="5"/>
      <c r="AN126" s="5"/>
      <c r="AO126" s="5"/>
      <c r="AP126" s="5"/>
      <c r="AQ126" s="5"/>
      <c r="AR126" s="5"/>
      <c r="AS126" s="5"/>
      <c r="AT126" s="5"/>
      <c r="AU126" s="5"/>
      <c r="AV126" s="5"/>
      <c r="AW126" s="5"/>
      <c r="AX126" s="5"/>
      <c r="AY126" s="5"/>
      <c r="AZ126" s="5"/>
    </row>
    <row r="127" spans="1:52" ht="15" thickBot="1" x14ac:dyDescent="0.35">
      <c r="A127" s="5"/>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5"/>
      <c r="AG127" s="5"/>
      <c r="AH127" s="5"/>
      <c r="AI127" s="5"/>
      <c r="AJ127" s="5"/>
      <c r="AK127" s="5"/>
      <c r="AL127" s="5"/>
      <c r="AM127" s="5"/>
      <c r="AN127" s="5"/>
      <c r="AO127" s="5"/>
      <c r="AP127" s="5"/>
      <c r="AQ127" s="5"/>
      <c r="AR127" s="5"/>
      <c r="AS127" s="5"/>
      <c r="AT127" s="5"/>
      <c r="AU127" s="5"/>
      <c r="AV127" s="5"/>
      <c r="AW127" s="5"/>
      <c r="AX127" s="5"/>
      <c r="AY127" s="5"/>
      <c r="AZ127" s="5"/>
    </row>
    <row r="128" spans="1:52" x14ac:dyDescent="0.3">
      <c r="A128" s="5"/>
      <c r="B128" s="92"/>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93"/>
      <c r="AK128" s="93"/>
      <c r="AL128" s="93"/>
      <c r="AM128" s="93"/>
      <c r="AN128" s="93"/>
      <c r="AO128" s="93"/>
      <c r="AP128" s="93"/>
      <c r="AQ128" s="93"/>
      <c r="AR128" s="93"/>
      <c r="AS128" s="93"/>
      <c r="AT128" s="93"/>
      <c r="AU128" s="93"/>
      <c r="AV128" s="93"/>
      <c r="AW128" s="93"/>
      <c r="AX128" s="94"/>
      <c r="AY128" s="5"/>
      <c r="AZ128" s="5"/>
    </row>
    <row r="129" spans="1:52" ht="15" thickBot="1" x14ac:dyDescent="0.35">
      <c r="A129" s="5"/>
      <c r="B129" s="95"/>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c r="AR129" s="96"/>
      <c r="AS129" s="96"/>
      <c r="AT129" s="96"/>
      <c r="AU129" s="96"/>
      <c r="AV129" s="96"/>
      <c r="AW129" s="96"/>
      <c r="AX129" s="97"/>
      <c r="AY129" s="5"/>
      <c r="AZ129" s="5"/>
    </row>
    <row r="130" spans="1:52" ht="18.600000000000001" x14ac:dyDescent="0.4">
      <c r="A130" s="5"/>
      <c r="B130" s="64"/>
      <c r="C130" s="64"/>
      <c r="D130" s="64"/>
      <c r="E130" s="64"/>
      <c r="F130" s="64"/>
      <c r="G130" s="64"/>
      <c r="H130" s="64"/>
      <c r="I130" s="64"/>
      <c r="J130" s="64"/>
      <c r="K130" s="64"/>
      <c r="L130" s="64"/>
      <c r="M130" s="64"/>
      <c r="N130" s="64"/>
      <c r="O130" s="64"/>
      <c r="P130" s="64"/>
      <c r="Q130" s="64"/>
      <c r="R130" s="64"/>
      <c r="S130" s="64"/>
      <c r="T130" s="64"/>
      <c r="U130" s="64"/>
      <c r="V130" s="64"/>
      <c r="W130" s="64"/>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row>
    <row r="131" spans="1:52" ht="18.600000000000001" customHeight="1" thickBot="1" x14ac:dyDescent="0.45">
      <c r="A131" s="5"/>
      <c r="B131" s="90" t="s">
        <v>858</v>
      </c>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row>
    <row r="132" spans="1:52" x14ac:dyDescent="0.3">
      <c r="A132" s="5"/>
      <c r="B132" s="92"/>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c r="AG132" s="93"/>
      <c r="AH132" s="93"/>
      <c r="AI132" s="93"/>
      <c r="AJ132" s="93"/>
      <c r="AK132" s="93"/>
      <c r="AL132" s="93"/>
      <c r="AM132" s="93"/>
      <c r="AN132" s="93"/>
      <c r="AO132" s="93"/>
      <c r="AP132" s="93"/>
      <c r="AQ132" s="93"/>
      <c r="AR132" s="93"/>
      <c r="AS132" s="93"/>
      <c r="AT132" s="93"/>
      <c r="AU132" s="93"/>
      <c r="AV132" s="93"/>
      <c r="AW132" s="93"/>
      <c r="AX132" s="94"/>
      <c r="AY132" s="5"/>
      <c r="AZ132" s="5"/>
    </row>
    <row r="133" spans="1:52" ht="15" thickBot="1" x14ac:dyDescent="0.35">
      <c r="A133" s="5"/>
      <c r="B133" s="95"/>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c r="AR133" s="96"/>
      <c r="AS133" s="96"/>
      <c r="AT133" s="96"/>
      <c r="AU133" s="96"/>
      <c r="AV133" s="96"/>
      <c r="AW133" s="96"/>
      <c r="AX133" s="97"/>
      <c r="AY133" s="5"/>
      <c r="AZ133" s="5"/>
    </row>
    <row r="134" spans="1:52" ht="18.600000000000001" x14ac:dyDescent="0.4">
      <c r="A134" s="5"/>
      <c r="B134" s="64"/>
      <c r="C134" s="64"/>
      <c r="D134" s="64"/>
      <c r="E134" s="64"/>
      <c r="F134" s="64"/>
      <c r="G134" s="64"/>
      <c r="H134" s="64"/>
      <c r="I134" s="64"/>
      <c r="J134" s="64"/>
      <c r="K134" s="64"/>
      <c r="L134" s="64"/>
      <c r="M134" s="64"/>
      <c r="N134" s="64"/>
      <c r="O134" s="64"/>
      <c r="P134" s="64"/>
      <c r="Q134" s="64"/>
      <c r="R134" s="64"/>
      <c r="S134" s="64"/>
      <c r="T134" s="64"/>
      <c r="U134" s="64"/>
      <c r="V134" s="64"/>
      <c r="W134" s="64"/>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row>
    <row r="135" spans="1:52" ht="19.2" thickBot="1" x14ac:dyDescent="0.45">
      <c r="A135" s="5"/>
      <c r="B135" s="64" t="s">
        <v>6429</v>
      </c>
      <c r="C135" s="64"/>
      <c r="D135" s="64"/>
      <c r="E135" s="64"/>
      <c r="F135" s="64"/>
      <c r="G135" s="64"/>
      <c r="H135" s="64"/>
      <c r="I135" s="64"/>
      <c r="J135" s="64"/>
      <c r="K135" s="64"/>
      <c r="L135" s="64"/>
      <c r="M135" s="64"/>
      <c r="N135" s="64"/>
      <c r="O135" s="64"/>
      <c r="P135" s="5"/>
      <c r="Q135" s="5"/>
      <c r="R135" s="5"/>
      <c r="S135" s="5"/>
      <c r="T135" s="5"/>
      <c r="U135" s="64"/>
      <c r="V135" s="64" t="s">
        <v>6431</v>
      </c>
      <c r="W135" s="64"/>
      <c r="X135" s="64"/>
      <c r="Y135" s="64"/>
      <c r="Z135" s="64"/>
      <c r="AA135" s="64"/>
      <c r="AB135" s="64"/>
      <c r="AC135" s="64"/>
      <c r="AD135" s="64"/>
      <c r="AE135" s="64"/>
      <c r="AF135" s="64"/>
      <c r="AG135" s="64"/>
      <c r="AH135" s="64"/>
      <c r="AI135" s="64"/>
      <c r="AJ135" s="5"/>
      <c r="AK135" s="5"/>
      <c r="AL135" s="5"/>
      <c r="AM135" s="5"/>
      <c r="AN135" s="5"/>
      <c r="AO135" s="5"/>
      <c r="AP135" s="64" t="s">
        <v>6430</v>
      </c>
      <c r="AQ135" s="5"/>
      <c r="AR135" s="5"/>
      <c r="AS135" s="5"/>
      <c r="AT135" s="5"/>
      <c r="AU135" s="5"/>
      <c r="AV135" s="5"/>
      <c r="AW135" s="5"/>
      <c r="AX135" s="5"/>
      <c r="AY135" s="5"/>
      <c r="AZ135" s="5"/>
    </row>
    <row r="136" spans="1:52" ht="14.4" customHeight="1" x14ac:dyDescent="0.4">
      <c r="A136" s="5"/>
      <c r="B136" s="92"/>
      <c r="C136" s="93"/>
      <c r="D136" s="93"/>
      <c r="E136" s="93"/>
      <c r="F136" s="93"/>
      <c r="G136" s="93"/>
      <c r="H136" s="93"/>
      <c r="I136" s="93"/>
      <c r="J136" s="93"/>
      <c r="K136" s="93"/>
      <c r="L136" s="93"/>
      <c r="M136" s="93"/>
      <c r="N136" s="93"/>
      <c r="O136" s="93"/>
      <c r="P136" s="93"/>
      <c r="Q136" s="93"/>
      <c r="R136" s="93"/>
      <c r="S136" s="93"/>
      <c r="T136" s="94"/>
      <c r="U136" s="64"/>
      <c r="V136" s="92" t="s">
        <v>6461</v>
      </c>
      <c r="W136" s="93"/>
      <c r="X136" s="93"/>
      <c r="Y136" s="93"/>
      <c r="Z136" s="93"/>
      <c r="AA136" s="93"/>
      <c r="AB136" s="93"/>
      <c r="AC136" s="93"/>
      <c r="AD136" s="93"/>
      <c r="AE136" s="93"/>
      <c r="AF136" s="93"/>
      <c r="AG136" s="93"/>
      <c r="AH136" s="93"/>
      <c r="AI136" s="93"/>
      <c r="AJ136" s="93"/>
      <c r="AK136" s="93"/>
      <c r="AL136" s="93"/>
      <c r="AM136" s="93"/>
      <c r="AN136" s="94"/>
      <c r="AO136" s="5"/>
      <c r="AP136" s="169"/>
      <c r="AQ136" s="170"/>
      <c r="AR136" s="170"/>
      <c r="AS136" s="170"/>
      <c r="AT136" s="170"/>
      <c r="AU136" s="170"/>
      <c r="AV136" s="170"/>
      <c r="AW136" s="170"/>
      <c r="AX136" s="171"/>
      <c r="AY136" s="5"/>
      <c r="AZ136" s="5"/>
    </row>
    <row r="137" spans="1:52" ht="15" customHeight="1" thickBot="1" x14ac:dyDescent="0.45">
      <c r="A137" s="5"/>
      <c r="B137" s="95"/>
      <c r="C137" s="96"/>
      <c r="D137" s="96"/>
      <c r="E137" s="96"/>
      <c r="F137" s="96"/>
      <c r="G137" s="96"/>
      <c r="H137" s="96"/>
      <c r="I137" s="96"/>
      <c r="J137" s="96"/>
      <c r="K137" s="96"/>
      <c r="L137" s="96"/>
      <c r="M137" s="96"/>
      <c r="N137" s="96"/>
      <c r="O137" s="96"/>
      <c r="P137" s="96"/>
      <c r="Q137" s="96"/>
      <c r="R137" s="96"/>
      <c r="S137" s="96"/>
      <c r="T137" s="97"/>
      <c r="U137" s="64"/>
      <c r="V137" s="95"/>
      <c r="W137" s="96"/>
      <c r="X137" s="96"/>
      <c r="Y137" s="96"/>
      <c r="Z137" s="96"/>
      <c r="AA137" s="96"/>
      <c r="AB137" s="96"/>
      <c r="AC137" s="96"/>
      <c r="AD137" s="96"/>
      <c r="AE137" s="96"/>
      <c r="AF137" s="96"/>
      <c r="AG137" s="96"/>
      <c r="AH137" s="96"/>
      <c r="AI137" s="96"/>
      <c r="AJ137" s="96"/>
      <c r="AK137" s="96"/>
      <c r="AL137" s="96"/>
      <c r="AM137" s="96"/>
      <c r="AN137" s="97"/>
      <c r="AO137" s="5"/>
      <c r="AP137" s="172"/>
      <c r="AQ137" s="173"/>
      <c r="AR137" s="173"/>
      <c r="AS137" s="173"/>
      <c r="AT137" s="173"/>
      <c r="AU137" s="173"/>
      <c r="AV137" s="173"/>
      <c r="AW137" s="173"/>
      <c r="AX137" s="174"/>
      <c r="AY137" s="5"/>
      <c r="AZ137" s="5"/>
    </row>
    <row r="138" spans="1:52" ht="18.600000000000001" x14ac:dyDescent="0.4">
      <c r="A138" s="5"/>
      <c r="B138" s="64"/>
      <c r="C138" s="64"/>
      <c r="D138" s="64"/>
      <c r="E138" s="64"/>
      <c r="F138" s="64"/>
      <c r="G138" s="64"/>
      <c r="H138" s="64"/>
      <c r="I138" s="64"/>
      <c r="J138" s="64"/>
      <c r="K138" s="64"/>
      <c r="L138" s="64"/>
      <c r="M138" s="64"/>
      <c r="N138" s="64"/>
      <c r="O138" s="64"/>
      <c r="P138" s="64"/>
      <c r="Q138" s="64"/>
      <c r="R138" s="64"/>
      <c r="S138" s="64"/>
      <c r="T138" s="64"/>
      <c r="U138" s="64"/>
      <c r="V138" s="64"/>
      <c r="W138" s="64"/>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row>
    <row r="139" spans="1:52" ht="18" x14ac:dyDescent="0.35">
      <c r="A139" s="5"/>
      <c r="B139" s="78" t="s">
        <v>6731</v>
      </c>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5"/>
      <c r="AX139" s="5"/>
      <c r="AY139" s="5"/>
      <c r="AZ139" s="5"/>
    </row>
    <row r="140" spans="1:52" ht="18.600000000000001" x14ac:dyDescent="0.4">
      <c r="A140" s="63"/>
      <c r="B140" s="64"/>
      <c r="C140" s="64"/>
      <c r="D140" s="79" t="s">
        <v>276</v>
      </c>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1"/>
      <c r="AX140" s="5"/>
      <c r="AY140" s="5"/>
      <c r="AZ140" s="5"/>
    </row>
    <row r="141" spans="1:52" ht="14.4" customHeight="1" x14ac:dyDescent="0.3">
      <c r="A141" s="5"/>
      <c r="B141" s="70"/>
      <c r="C141" s="70"/>
      <c r="D141" s="82"/>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4"/>
      <c r="AX141" s="70"/>
      <c r="AY141" s="5"/>
      <c r="AZ141" s="5"/>
    </row>
    <row r="142" spans="1:52" ht="15" customHeight="1" x14ac:dyDescent="0.3">
      <c r="A142" s="5"/>
      <c r="B142" s="70"/>
      <c r="C142" s="70"/>
      <c r="D142" s="82"/>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4"/>
      <c r="AX142" s="70"/>
      <c r="AY142" s="5"/>
      <c r="AZ142" s="5"/>
    </row>
    <row r="143" spans="1:52" ht="18.600000000000001" x14ac:dyDescent="0.4">
      <c r="A143" s="5"/>
      <c r="B143" s="64"/>
      <c r="C143" s="64"/>
      <c r="D143" s="82"/>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4"/>
      <c r="AX143" s="5"/>
      <c r="AY143" s="5"/>
      <c r="AZ143" s="5"/>
    </row>
    <row r="144" spans="1:52" ht="18.600000000000001" x14ac:dyDescent="0.4">
      <c r="A144" s="5"/>
      <c r="B144" s="64"/>
      <c r="C144" s="64"/>
      <c r="D144" s="85"/>
      <c r="E144" s="86"/>
      <c r="F144" s="86"/>
      <c r="G144" s="8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c r="AG144" s="86"/>
      <c r="AH144" s="86"/>
      <c r="AI144" s="86"/>
      <c r="AJ144" s="86"/>
      <c r="AK144" s="86"/>
      <c r="AL144" s="86"/>
      <c r="AM144" s="86"/>
      <c r="AN144" s="86"/>
      <c r="AO144" s="86"/>
      <c r="AP144" s="86"/>
      <c r="AQ144" s="86"/>
      <c r="AR144" s="86"/>
      <c r="AS144" s="86"/>
      <c r="AT144" s="86"/>
      <c r="AU144" s="86"/>
      <c r="AV144" s="86"/>
      <c r="AW144" s="87"/>
      <c r="AX144" s="5"/>
      <c r="AY144" s="5"/>
      <c r="AZ144" s="5"/>
    </row>
    <row r="145" spans="1:52" ht="18.600000000000001" x14ac:dyDescent="0.4">
      <c r="A145" s="63"/>
      <c r="B145" s="64"/>
      <c r="C145" s="64"/>
      <c r="D145" s="64"/>
      <c r="E145" s="64"/>
      <c r="F145" s="64"/>
      <c r="G145" s="64"/>
      <c r="H145" s="64"/>
      <c r="I145" s="64"/>
      <c r="J145" s="64"/>
      <c r="K145" s="64"/>
      <c r="L145" s="64"/>
      <c r="M145" s="64"/>
      <c r="N145" s="64"/>
      <c r="O145" s="64"/>
      <c r="P145" s="64"/>
      <c r="Q145" s="64"/>
      <c r="R145" s="64"/>
      <c r="S145" s="64"/>
      <c r="T145" s="64"/>
      <c r="U145" s="64"/>
      <c r="V145" s="64"/>
      <c r="W145" s="64"/>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row>
    <row r="146" spans="1:52" ht="14.4" hidden="1" customHeight="1" x14ac:dyDescent="0.3">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row>
    <row r="147" spans="1:52" ht="15" hidden="1" customHeight="1" x14ac:dyDescent="0.3">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row>
    <row r="148" spans="1:52" ht="18.600000000000001" hidden="1" x14ac:dyDescent="0.4">
      <c r="B148" s="67"/>
      <c r="C148" s="67"/>
      <c r="D148" s="67"/>
      <c r="E148" s="67"/>
      <c r="F148" s="67"/>
      <c r="G148" s="67"/>
      <c r="H148" s="67"/>
      <c r="I148" s="67"/>
      <c r="J148" s="67"/>
      <c r="K148" s="67"/>
      <c r="L148" s="67"/>
      <c r="M148" s="67"/>
      <c r="N148" s="67"/>
      <c r="O148" s="67"/>
      <c r="P148" s="67"/>
      <c r="Q148" s="67"/>
      <c r="R148" s="67"/>
      <c r="S148" s="67"/>
      <c r="T148" s="67"/>
      <c r="U148" s="67"/>
      <c r="V148" s="67"/>
      <c r="W148" s="67"/>
    </row>
    <row r="149" spans="1:52" ht="18.600000000000001" hidden="1" x14ac:dyDescent="0.4">
      <c r="B149" s="67"/>
      <c r="C149" s="67"/>
      <c r="D149" s="67"/>
      <c r="E149" s="67"/>
      <c r="F149" s="67"/>
      <c r="G149" s="67"/>
      <c r="H149" s="67"/>
      <c r="I149" s="67"/>
      <c r="J149" s="67"/>
      <c r="K149" s="67"/>
      <c r="L149" s="67"/>
      <c r="M149" s="67"/>
      <c r="N149" s="67"/>
      <c r="O149" s="67"/>
      <c r="P149" s="67"/>
      <c r="Q149" s="67"/>
      <c r="R149" s="67"/>
      <c r="S149" s="67"/>
      <c r="T149" s="67"/>
      <c r="U149" s="67"/>
      <c r="V149" s="67"/>
      <c r="W149" s="67"/>
    </row>
    <row r="150" spans="1:52" ht="18.600000000000001" hidden="1" x14ac:dyDescent="0.4">
      <c r="A150" s="68"/>
      <c r="B150" s="67"/>
      <c r="C150" s="67"/>
      <c r="D150" s="67"/>
      <c r="E150" s="67"/>
      <c r="F150" s="67"/>
      <c r="G150" s="67"/>
      <c r="H150" s="67"/>
      <c r="I150" s="67"/>
      <c r="J150" s="67"/>
      <c r="K150" s="67"/>
      <c r="L150" s="67"/>
      <c r="M150" s="67"/>
      <c r="N150" s="67"/>
      <c r="O150" s="67"/>
      <c r="P150" s="67"/>
      <c r="Q150" s="67"/>
      <c r="R150" s="67"/>
      <c r="S150" s="67"/>
      <c r="T150" s="67"/>
      <c r="U150" s="67"/>
      <c r="V150" s="67"/>
      <c r="W150" s="67"/>
    </row>
    <row r="151" spans="1:52" ht="14.4" hidden="1" customHeight="1" x14ac:dyDescent="0.3">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row>
    <row r="152" spans="1:52" ht="15" hidden="1" customHeight="1" x14ac:dyDescent="0.3">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row>
    <row r="153" spans="1:52" ht="18.600000000000001" hidden="1" x14ac:dyDescent="0.4">
      <c r="B153" s="67"/>
      <c r="C153" s="67"/>
      <c r="D153" s="67"/>
      <c r="E153" s="67"/>
      <c r="F153" s="67"/>
      <c r="G153" s="67"/>
      <c r="H153" s="67"/>
      <c r="I153" s="67"/>
      <c r="J153" s="67"/>
      <c r="K153" s="67"/>
      <c r="L153" s="67"/>
      <c r="M153" s="67"/>
      <c r="N153" s="67"/>
      <c r="O153" s="67"/>
      <c r="P153" s="67"/>
      <c r="Q153" s="67"/>
      <c r="R153" s="67"/>
      <c r="S153" s="67"/>
      <c r="T153" s="67"/>
      <c r="U153" s="67"/>
      <c r="V153" s="67"/>
      <c r="W153" s="67"/>
    </row>
    <row r="154" spans="1:52" ht="18.600000000000001" hidden="1" x14ac:dyDescent="0.4">
      <c r="B154" s="67"/>
      <c r="C154" s="67"/>
      <c r="D154" s="67"/>
      <c r="E154" s="67"/>
      <c r="F154" s="67"/>
      <c r="G154" s="67"/>
      <c r="H154" s="67"/>
      <c r="I154" s="67"/>
      <c r="J154" s="67"/>
      <c r="K154" s="67"/>
      <c r="L154" s="67"/>
      <c r="M154" s="67"/>
      <c r="N154" s="67"/>
      <c r="O154" s="67"/>
      <c r="P154" s="67"/>
      <c r="Q154" s="67"/>
      <c r="R154" s="67"/>
      <c r="S154" s="67"/>
      <c r="T154" s="67"/>
      <c r="U154" s="67"/>
      <c r="V154" s="67"/>
      <c r="W154" s="67"/>
    </row>
    <row r="155" spans="1:52" ht="18.600000000000001" hidden="1" x14ac:dyDescent="0.4">
      <c r="A155" s="68"/>
      <c r="B155" s="67"/>
      <c r="C155" s="67"/>
      <c r="D155" s="67"/>
      <c r="E155" s="67"/>
      <c r="F155" s="67"/>
      <c r="G155" s="67"/>
      <c r="H155" s="67"/>
      <c r="I155" s="67"/>
      <c r="J155" s="67"/>
      <c r="K155" s="67"/>
      <c r="L155" s="67"/>
      <c r="M155" s="67"/>
      <c r="N155" s="67"/>
      <c r="O155" s="67"/>
      <c r="P155" s="67"/>
      <c r="Q155" s="67"/>
      <c r="R155" s="67"/>
      <c r="S155" s="67"/>
      <c r="T155" s="67"/>
      <c r="U155" s="67"/>
      <c r="V155" s="67"/>
      <c r="W155" s="67"/>
    </row>
    <row r="156" spans="1:52" ht="14.4" hidden="1" customHeight="1" x14ac:dyDescent="0.3">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row>
    <row r="157" spans="1:52" ht="15" hidden="1" customHeight="1" x14ac:dyDescent="0.3">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row>
    <row r="158" spans="1:52" ht="18.600000000000001" hidden="1" x14ac:dyDescent="0.4">
      <c r="B158" s="67"/>
      <c r="C158" s="67"/>
      <c r="D158" s="67"/>
      <c r="E158" s="67"/>
      <c r="F158" s="67"/>
      <c r="G158" s="67"/>
      <c r="H158" s="67"/>
      <c r="I158" s="67"/>
      <c r="J158" s="67"/>
      <c r="K158" s="67"/>
      <c r="L158" s="67"/>
      <c r="M158" s="67"/>
      <c r="N158" s="67"/>
      <c r="O158" s="67"/>
      <c r="P158" s="67"/>
      <c r="Q158" s="67"/>
      <c r="R158" s="67"/>
      <c r="S158" s="67"/>
      <c r="T158" s="67"/>
      <c r="U158" s="67"/>
      <c r="V158" s="67"/>
      <c r="W158" s="67"/>
    </row>
    <row r="159" spans="1:52" ht="18.600000000000001" hidden="1" x14ac:dyDescent="0.4">
      <c r="B159" s="67"/>
      <c r="C159" s="67"/>
      <c r="D159" s="67"/>
      <c r="E159" s="67"/>
      <c r="F159" s="67"/>
      <c r="G159" s="67"/>
      <c r="H159" s="67"/>
      <c r="I159" s="67"/>
      <c r="J159" s="67"/>
      <c r="K159" s="67"/>
      <c r="L159" s="67"/>
      <c r="M159" s="67"/>
      <c r="N159" s="67"/>
      <c r="O159" s="67"/>
      <c r="P159" s="67"/>
      <c r="Q159" s="67"/>
      <c r="R159" s="67"/>
      <c r="S159" s="67"/>
      <c r="T159" s="67"/>
      <c r="U159" s="67"/>
      <c r="V159" s="67"/>
      <c r="W159" s="67"/>
    </row>
    <row r="160" spans="1:52" ht="18.600000000000001" hidden="1" x14ac:dyDescent="0.4">
      <c r="A160" s="68"/>
      <c r="B160" s="67"/>
      <c r="C160" s="67"/>
      <c r="D160" s="67"/>
      <c r="E160" s="67"/>
      <c r="F160" s="67"/>
      <c r="G160" s="67"/>
      <c r="H160" s="67"/>
      <c r="I160" s="67"/>
      <c r="J160" s="67"/>
      <c r="K160" s="67"/>
      <c r="L160" s="67"/>
      <c r="M160" s="67"/>
      <c r="N160" s="67"/>
      <c r="O160" s="67"/>
      <c r="P160" s="67"/>
      <c r="Q160" s="67"/>
      <c r="R160" s="67"/>
      <c r="S160" s="67"/>
      <c r="T160" s="67"/>
      <c r="U160" s="67"/>
      <c r="V160" s="67"/>
      <c r="W160" s="67"/>
    </row>
    <row r="161" spans="2:50" ht="14.4" hidden="1" customHeight="1" x14ac:dyDescent="0.3">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row>
    <row r="162" spans="2:50" ht="15" hidden="1" customHeight="1" x14ac:dyDescent="0.3">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row>
  </sheetData>
  <sheetProtection algorithmName="SHA-512" hashValue="nf04OX9ZClVJHGjTrx1hyMhajJAOyV5qZ65uO8mtGMA2+hcB4pNLyxVz+lUV3qiCKp/4/ngwHgog+eqzrjihsw==" saltValue="vEIs0IGclbPYrwBO7zBwbg==" spinCount="100000" sheet="1" objects="1" scenarios="1"/>
  <mergeCells count="71">
    <mergeCell ref="B131:AA131"/>
    <mergeCell ref="B136:T137"/>
    <mergeCell ref="V136:AN137"/>
    <mergeCell ref="AP136:AX137"/>
    <mergeCell ref="A1:AZ2"/>
    <mergeCell ref="K29:N30"/>
    <mergeCell ref="Q29:AJ30"/>
    <mergeCell ref="C5:AY6"/>
    <mergeCell ref="E7:AU7"/>
    <mergeCell ref="Q9:AJ10"/>
    <mergeCell ref="C13:AY14"/>
    <mergeCell ref="E15:AU15"/>
    <mergeCell ref="C17:AY18"/>
    <mergeCell ref="AL9:AU10"/>
    <mergeCell ref="E19:AU19"/>
    <mergeCell ref="Q21:AJ22"/>
    <mergeCell ref="K21:N22"/>
    <mergeCell ref="AL21:AU22"/>
    <mergeCell ref="AL29:AU30"/>
    <mergeCell ref="AL44:AU45"/>
    <mergeCell ref="C33:AY34"/>
    <mergeCell ref="E35:AU35"/>
    <mergeCell ref="E36:AU39"/>
    <mergeCell ref="C40:AY41"/>
    <mergeCell ref="C25:AY26"/>
    <mergeCell ref="E27:AU27"/>
    <mergeCell ref="E42:AU42"/>
    <mergeCell ref="Q44:AJ45"/>
    <mergeCell ref="E44:N45"/>
    <mergeCell ref="C52:AY53"/>
    <mergeCell ref="E54:AU54"/>
    <mergeCell ref="E56:N57"/>
    <mergeCell ref="Q56:AJ57"/>
    <mergeCell ref="AL56:AU57"/>
    <mergeCell ref="AL64:AU65"/>
    <mergeCell ref="Q64:AJ65"/>
    <mergeCell ref="E64:N65"/>
    <mergeCell ref="E61:AU61"/>
    <mergeCell ref="C59:AY60"/>
    <mergeCell ref="C67:AY68"/>
    <mergeCell ref="E69:AU69"/>
    <mergeCell ref="E72:N73"/>
    <mergeCell ref="Q72:AJ73"/>
    <mergeCell ref="AL72:AU73"/>
    <mergeCell ref="B126:AE127"/>
    <mergeCell ref="B128:AX129"/>
    <mergeCell ref="C78:AW78"/>
    <mergeCell ref="AL89:AX90"/>
    <mergeCell ref="D89:AK91"/>
    <mergeCell ref="AL91:AX93"/>
    <mergeCell ref="D92:X92"/>
    <mergeCell ref="D93:X93"/>
    <mergeCell ref="Y92:AG92"/>
    <mergeCell ref="Y93:AG93"/>
    <mergeCell ref="E79:AW86"/>
    <mergeCell ref="B139:AV139"/>
    <mergeCell ref="D140:AW144"/>
    <mergeCell ref="A100:AZ101"/>
    <mergeCell ref="B104:AE105"/>
    <mergeCell ref="B106:AX107"/>
    <mergeCell ref="B116:AX117"/>
    <mergeCell ref="B132:AX133"/>
    <mergeCell ref="B114:AE115"/>
    <mergeCell ref="B109:AE110"/>
    <mergeCell ref="B111:AX112"/>
    <mergeCell ref="B120:O121"/>
    <mergeCell ref="Q120:AD121"/>
    <mergeCell ref="AF120:AX121"/>
    <mergeCell ref="B124:T125"/>
    <mergeCell ref="V124:AI125"/>
    <mergeCell ref="AK124:AX125"/>
  </mergeCells>
  <dataValidations count="2">
    <dataValidation type="date" allowBlank="1" showInputMessage="1" showErrorMessage="1" sqref="AK124:AX125" xr:uid="{19B26B39-5B57-4372-A7D4-5741123FB50E}">
      <formula1>1</formula1>
      <formula2>73051</formula2>
    </dataValidation>
    <dataValidation type="whole" allowBlank="1" showInputMessage="1" showErrorMessage="1" sqref="AP136:AX137" xr:uid="{DD679670-76A2-4798-8ABD-679B3DB3C9F9}">
      <formula1>0</formula1>
      <formula2>10000000000</formula2>
    </dataValidation>
  </dataValidations>
  <pageMargins left="0.511811024" right="0.511811024" top="0.78740157499999996" bottom="0.78740157499999996" header="0.31496062000000002" footer="0.31496062000000002"/>
  <pageSetup paperSize="9"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95DBF699-B4C5-4E81-AD1D-40C8EBF0B5AD}">
          <x14:formula1>
            <xm:f>'Fórmulas 2'!$N$1:$N$5</xm:f>
          </x14:formula1>
          <xm:sqref>E7:AU7</xm:sqref>
        </x14:dataValidation>
        <x14:dataValidation type="list" allowBlank="1" showInputMessage="1" showErrorMessage="1" xr:uid="{DA2C83FD-C823-475D-B34F-FECD988A31A7}">
          <x14:formula1>
            <xm:f>'Fórmulas 2'!$N$7:$N$14</xm:f>
          </x14:formula1>
          <xm:sqref>E15:AU15</xm:sqref>
        </x14:dataValidation>
        <x14:dataValidation type="list" allowBlank="1" showInputMessage="1" showErrorMessage="1" xr:uid="{5FF48A39-324A-4D51-91F1-758D93F6C464}">
          <x14:formula1>
            <xm:f>'Fórmulas 2'!$N$16:$N$23</xm:f>
          </x14:formula1>
          <xm:sqref>E19:AU19</xm:sqref>
        </x14:dataValidation>
        <x14:dataValidation type="list" allowBlank="1" showInputMessage="1" showErrorMessage="1" xr:uid="{67ED16F5-250C-4F43-A4F9-CE105553FD1E}">
          <x14:formula1>
            <xm:f>'Fórmulas 2'!$N$25:$N$126</xm:f>
          </x14:formula1>
          <xm:sqref>E27:AU27</xm:sqref>
        </x14:dataValidation>
        <x14:dataValidation type="list" allowBlank="1" showInputMessage="1" showErrorMessage="1" xr:uid="{8508265E-2AAA-4810-8D68-F9F754A9D8FD}">
          <x14:formula1>
            <xm:f>'Fórmulas 2'!$N$128:$N$148</xm:f>
          </x14:formula1>
          <xm:sqref>E35:AU35</xm:sqref>
        </x14:dataValidation>
        <x14:dataValidation type="list" allowBlank="1" showInputMessage="1" showErrorMessage="1" xr:uid="{DEA518FD-53F1-4C21-B5D1-A1A8A2C86C6E}">
          <x14:formula1>
            <xm:f>'Fórmulas 2'!$Q$1:$Q$3</xm:f>
          </x14:formula1>
          <xm:sqref>E42:AU42 E69:AU69</xm:sqref>
        </x14:dataValidation>
        <x14:dataValidation type="list" allowBlank="1" showInputMessage="1" showErrorMessage="1" xr:uid="{FCD7B1E8-6DC2-4F18-8902-C8056A0FB720}">
          <x14:formula1>
            <xm:f>'Fórmulas 2'!$N$150:$N$173</xm:f>
          </x14:formula1>
          <xm:sqref>E54:AU54</xm:sqref>
        </x14:dataValidation>
        <x14:dataValidation type="list" allowBlank="1" showInputMessage="1" showErrorMessage="1" xr:uid="{992A1782-E472-4582-A8CA-1189E880D5BC}">
          <x14:formula1>
            <xm:f>'Fórmulas 2'!$N$175:$N$178</xm:f>
          </x14:formula1>
          <xm:sqref>E61:AU61</xm:sqref>
        </x14:dataValidation>
        <x14:dataValidation type="list" allowBlank="1" showInputMessage="1" showErrorMessage="1" xr:uid="{B813EBB6-1C53-4C0C-8F8C-24498E630BAB}">
          <x14:formula1>
            <xm:f>Fórmulas!$F$11:$F$192</xm:f>
          </x14:formula1>
          <xm:sqref>AF120:AX121</xm:sqref>
        </x14:dataValidation>
        <x14:dataValidation type="list" allowBlank="1" showInputMessage="1" showErrorMessage="1" xr:uid="{D80302E2-CE88-4A9B-92D0-A9E64A5E73C6}">
          <x14:formula1>
            <xm:f>Fórmulas!$J$11:$J$15</xm:f>
          </x14:formula1>
          <xm:sqref>B124:T125</xm:sqref>
        </x14:dataValidation>
        <x14:dataValidation type="list" allowBlank="1" showInputMessage="1" showErrorMessage="1" xr:uid="{9158B465-9C01-41D8-98F1-71B36A3404D1}">
          <x14:formula1>
            <xm:f>Fórmulas!$I$17:$I$18</xm:f>
          </x14:formula1>
          <xm:sqref>V124:AI125</xm:sqref>
        </x14:dataValidation>
        <x14:dataValidation type="list" allowBlank="1" showInputMessage="1" showErrorMessage="1" xr:uid="{5302C6DE-04E3-4112-BA05-14DC62AB08EF}">
          <x14:formula1>
            <xm:f>Fórmulas!$M$11:$M$137</xm:f>
          </x14:formula1>
          <xm:sqref>B128:AX129</xm:sqref>
        </x14:dataValidation>
        <x14:dataValidation type="list" allowBlank="1" showInputMessage="1" showErrorMessage="1" xr:uid="{468A0EDD-5972-41D7-896F-5A6FE3D2BA1B}">
          <x14:formula1>
            <xm:f>Fórmulas!$P$11:$P$5580</xm:f>
          </x14:formula1>
          <xm:sqref>B136:T137</xm:sqref>
        </x14:dataValidation>
        <x14:dataValidation type="list" allowBlank="1" showInputMessage="1" showErrorMessage="1" xr:uid="{CC92BA7C-93E1-4941-9F9A-1934C309CB2E}">
          <x14:formula1>
            <xm:f>Fórmulas!$R$11:$R$251</xm:f>
          </x14:formula1>
          <xm:sqref>V136:AN137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58D27-6826-4E68-844C-BBA697FD5D66}">
  <dimension ref="A1:AZ350"/>
  <sheetViews>
    <sheetView workbookViewId="0">
      <selection activeCell="AN105" sqref="AN105"/>
    </sheetView>
  </sheetViews>
  <sheetFormatPr defaultColWidth="0" defaultRowHeight="14.4" zeroHeight="1" x14ac:dyDescent="0.3"/>
  <cols>
    <col min="1" max="51" width="2" customWidth="1"/>
    <col min="52" max="52" width="3.21875" customWidth="1"/>
    <col min="53" max="16384" width="8.88671875" hidden="1"/>
  </cols>
  <sheetData>
    <row r="1" spans="1:52" ht="7.2" customHeight="1" thickBot="1" x14ac:dyDescent="0.3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5"/>
      <c r="AM1" s="5"/>
      <c r="AN1" s="5"/>
      <c r="AO1" s="5"/>
      <c r="AP1" s="5"/>
      <c r="AQ1" s="5"/>
      <c r="AR1" s="5"/>
      <c r="AS1" s="5"/>
      <c r="AT1" s="5"/>
      <c r="AU1" s="5"/>
      <c r="AV1" s="5"/>
      <c r="AW1" s="5"/>
      <c r="AX1" s="5"/>
      <c r="AY1" s="5"/>
      <c r="AZ1" s="5"/>
    </row>
    <row r="2" spans="1:52" ht="7.2" customHeight="1" thickTop="1" x14ac:dyDescent="0.3">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6"/>
      <c r="AL2" s="5"/>
      <c r="AM2" s="5"/>
      <c r="AN2" s="5"/>
      <c r="AO2" s="5"/>
      <c r="AP2" s="5"/>
      <c r="AQ2" s="5"/>
      <c r="AR2" s="5"/>
      <c r="AS2" s="5"/>
      <c r="AT2" s="5"/>
      <c r="AU2" s="5"/>
      <c r="AV2" s="5"/>
      <c r="AW2" s="5"/>
      <c r="AX2" s="5"/>
      <c r="AY2" s="5"/>
      <c r="AZ2" s="5"/>
    </row>
    <row r="3" spans="1:52" ht="7.2" customHeight="1" x14ac:dyDescent="0.3">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7"/>
      <c r="AL3" s="5"/>
      <c r="AM3" s="5"/>
      <c r="AN3" s="5"/>
      <c r="AO3" s="5"/>
      <c r="AP3" s="5"/>
      <c r="AQ3" s="5"/>
      <c r="AR3" s="5"/>
      <c r="AS3" s="5"/>
      <c r="AT3" s="5"/>
      <c r="AU3" s="5"/>
      <c r="AV3" s="5"/>
      <c r="AW3" s="5"/>
      <c r="AX3" s="5"/>
      <c r="AY3" s="5"/>
      <c r="AZ3" s="5"/>
    </row>
    <row r="4" spans="1:52" ht="7.2" customHeight="1" x14ac:dyDescent="0.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3"/>
      <c r="AL4" s="1"/>
      <c r="AM4" s="1"/>
      <c r="AN4" s="1"/>
      <c r="AO4" s="1"/>
      <c r="AP4" s="10"/>
      <c r="AQ4" s="221" t="e" vm="1">
        <v>#VALUE!</v>
      </c>
      <c r="AR4" s="221"/>
      <c r="AS4" s="221"/>
      <c r="AT4" s="221"/>
      <c r="AU4" s="221"/>
      <c r="AV4" s="221"/>
      <c r="AW4" s="221"/>
      <c r="AX4" s="221"/>
      <c r="AY4" s="221"/>
      <c r="AZ4" s="10"/>
    </row>
    <row r="5" spans="1:52" ht="7.2" customHeight="1" thickBot="1" x14ac:dyDescent="0.35">
      <c r="A5" s="2"/>
      <c r="B5" s="2"/>
      <c r="C5" s="2"/>
      <c r="D5" s="2"/>
      <c r="E5" s="2"/>
      <c r="F5" s="9"/>
      <c r="G5" s="9"/>
      <c r="H5" s="222" t="s">
        <v>6674</v>
      </c>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11"/>
      <c r="AN5" s="11"/>
      <c r="AO5" s="1"/>
      <c r="AP5" s="10"/>
      <c r="AQ5" s="221"/>
      <c r="AR5" s="221"/>
      <c r="AS5" s="221"/>
      <c r="AT5" s="221"/>
      <c r="AU5" s="221"/>
      <c r="AV5" s="221"/>
      <c r="AW5" s="221"/>
      <c r="AX5" s="221"/>
      <c r="AY5" s="221"/>
      <c r="AZ5" s="10"/>
    </row>
    <row r="6" spans="1:52" ht="7.2" customHeight="1" thickTop="1" x14ac:dyDescent="0.3">
      <c r="A6" s="1"/>
      <c r="B6" s="1"/>
      <c r="C6" s="1"/>
      <c r="D6" s="1"/>
      <c r="E6" s="1"/>
      <c r="F6" s="9"/>
      <c r="G6" s="9"/>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11"/>
      <c r="AN6" s="11"/>
      <c r="AO6" s="1"/>
      <c r="AP6" s="10"/>
      <c r="AQ6" s="221"/>
      <c r="AR6" s="221"/>
      <c r="AS6" s="221"/>
      <c r="AT6" s="221"/>
      <c r="AU6" s="221"/>
      <c r="AV6" s="221"/>
      <c r="AW6" s="221"/>
      <c r="AX6" s="221"/>
      <c r="AY6" s="221"/>
      <c r="AZ6" s="10"/>
    </row>
    <row r="7" spans="1:52" ht="7.2" customHeight="1" x14ac:dyDescent="0.3">
      <c r="A7" s="1"/>
      <c r="B7" s="1"/>
      <c r="C7" s="1"/>
      <c r="D7" s="1"/>
      <c r="E7" s="1"/>
      <c r="F7" s="9"/>
      <c r="G7" s="9"/>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11"/>
      <c r="AN7" s="11"/>
      <c r="AO7" s="1"/>
      <c r="AP7" s="10"/>
      <c r="AQ7" s="221"/>
      <c r="AR7" s="221"/>
      <c r="AS7" s="221"/>
      <c r="AT7" s="221"/>
      <c r="AU7" s="221"/>
      <c r="AV7" s="221"/>
      <c r="AW7" s="221"/>
      <c r="AX7" s="221"/>
      <c r="AY7" s="221"/>
      <c r="AZ7" s="10"/>
    </row>
    <row r="8" spans="1:52" ht="7.2" customHeight="1" x14ac:dyDescent="0.3">
      <c r="A8" s="1"/>
      <c r="B8" s="1"/>
      <c r="C8" s="1"/>
      <c r="D8" s="1"/>
      <c r="E8" s="1"/>
      <c r="F8" s="9"/>
      <c r="G8" s="9"/>
      <c r="H8" s="223" t="s">
        <v>1</v>
      </c>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11"/>
      <c r="AN8" s="11"/>
      <c r="AO8" s="1"/>
      <c r="AP8" s="10"/>
      <c r="AQ8" s="221"/>
      <c r="AR8" s="221"/>
      <c r="AS8" s="221"/>
      <c r="AT8" s="221"/>
      <c r="AU8" s="221"/>
      <c r="AV8" s="221"/>
      <c r="AW8" s="221"/>
      <c r="AX8" s="221"/>
      <c r="AY8" s="221"/>
      <c r="AZ8" s="10"/>
    </row>
    <row r="9" spans="1:52" ht="7.2" customHeight="1" x14ac:dyDescent="0.3">
      <c r="A9" s="1"/>
      <c r="B9" s="1"/>
      <c r="C9" s="1"/>
      <c r="D9" s="1"/>
      <c r="E9" s="1"/>
      <c r="F9" s="9"/>
      <c r="G9" s="9"/>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11"/>
      <c r="AN9" s="11"/>
      <c r="AO9" s="1"/>
      <c r="AP9" s="10"/>
      <c r="AQ9" s="221"/>
      <c r="AR9" s="221"/>
      <c r="AS9" s="221"/>
      <c r="AT9" s="221"/>
      <c r="AU9" s="221"/>
      <c r="AV9" s="221"/>
      <c r="AW9" s="221"/>
      <c r="AX9" s="221"/>
      <c r="AY9" s="221"/>
      <c r="AZ9" s="10"/>
    </row>
    <row r="10" spans="1:52" ht="7.2" customHeight="1" x14ac:dyDescent="0.3">
      <c r="A10" s="1"/>
      <c r="B10" s="1"/>
      <c r="C10" s="1"/>
      <c r="D10" s="1"/>
      <c r="E10" s="1"/>
      <c r="F10" s="9"/>
      <c r="G10" s="9"/>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11"/>
      <c r="AN10" s="11"/>
      <c r="AO10" s="1"/>
      <c r="AP10" s="10"/>
      <c r="AQ10" s="221"/>
      <c r="AR10" s="221"/>
      <c r="AS10" s="221"/>
      <c r="AT10" s="221"/>
      <c r="AU10" s="221"/>
      <c r="AV10" s="221"/>
      <c r="AW10" s="221"/>
      <c r="AX10" s="221"/>
      <c r="AY10" s="221"/>
      <c r="AZ10" s="10"/>
    </row>
    <row r="11" spans="1:52" ht="7.2"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0"/>
      <c r="AQ11" s="221"/>
      <c r="AR11" s="221"/>
      <c r="AS11" s="221"/>
      <c r="AT11" s="221"/>
      <c r="AU11" s="221"/>
      <c r="AV11" s="221"/>
      <c r="AW11" s="221"/>
      <c r="AX11" s="221"/>
      <c r="AY11" s="221"/>
      <c r="AZ11" s="10"/>
    </row>
    <row r="12" spans="1:52" ht="7.2" customHeight="1" x14ac:dyDescent="0.3">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10"/>
      <c r="AQ12" s="10"/>
      <c r="AR12" s="10"/>
      <c r="AS12" s="10"/>
      <c r="AT12" s="10"/>
      <c r="AU12" s="10"/>
      <c r="AV12" s="10"/>
      <c r="AW12" s="10"/>
      <c r="AX12" s="10"/>
      <c r="AY12" s="10"/>
      <c r="AZ12" s="5"/>
    </row>
    <row r="13" spans="1:52" ht="7.2" customHeight="1" x14ac:dyDescent="0.3">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row>
    <row r="14" spans="1:52" ht="7.2" customHeight="1" x14ac:dyDescent="0.3">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row>
    <row r="15" spans="1:52" ht="7.2" customHeight="1" x14ac:dyDescent="0.3">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row>
    <row r="16" spans="1:52" ht="7.2" customHeight="1" x14ac:dyDescent="0.3">
      <c r="A16" s="5"/>
      <c r="B16" s="5"/>
      <c r="C16" s="141" t="s">
        <v>6700</v>
      </c>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5"/>
    </row>
    <row r="17" spans="1:52" ht="7.2" customHeight="1" x14ac:dyDescent="0.3">
      <c r="A17" s="5"/>
      <c r="B17" s="5"/>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5"/>
    </row>
    <row r="18" spans="1:52" ht="7.2" customHeight="1" x14ac:dyDescent="0.3">
      <c r="A18" s="5"/>
      <c r="B18" s="5"/>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5"/>
    </row>
    <row r="19" spans="1:52" ht="7.2" customHeight="1" x14ac:dyDescent="0.3">
      <c r="A19" s="5"/>
      <c r="B19" s="5"/>
      <c r="C19" s="226" t="s">
        <v>6675</v>
      </c>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7" t="s">
        <v>6676</v>
      </c>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5"/>
      <c r="AZ19" s="5"/>
    </row>
    <row r="20" spans="1:52" ht="7.2" customHeight="1" x14ac:dyDescent="0.3">
      <c r="A20" s="5"/>
      <c r="B20" s="5"/>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5"/>
      <c r="AZ20" s="5"/>
    </row>
    <row r="21" spans="1:52" ht="7.2" customHeight="1" x14ac:dyDescent="0.3">
      <c r="A21" s="5"/>
      <c r="B21" s="5"/>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5"/>
      <c r="AZ21" s="5"/>
    </row>
    <row r="22" spans="1:52" ht="7.2" customHeight="1" x14ac:dyDescent="0.3">
      <c r="A22" s="5"/>
      <c r="B22" s="5"/>
      <c r="C22" s="239" t="s">
        <v>62</v>
      </c>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28">
        <f>'Fórmulas 2'!O2</f>
        <v>69</v>
      </c>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5"/>
      <c r="AZ22" s="5"/>
    </row>
    <row r="23" spans="1:52" ht="7.2" customHeight="1" x14ac:dyDescent="0.3">
      <c r="A23" s="5"/>
      <c r="B23" s="5"/>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5"/>
      <c r="AZ23" s="5"/>
    </row>
    <row r="24" spans="1:52" ht="7.2" customHeight="1" x14ac:dyDescent="0.3">
      <c r="A24" s="5"/>
      <c r="B24" s="5"/>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5"/>
      <c r="AZ24" s="5"/>
    </row>
    <row r="25" spans="1:52" ht="7.2" customHeight="1" x14ac:dyDescent="0.3">
      <c r="A25" s="5"/>
      <c r="B25" s="5"/>
      <c r="C25" s="239" t="s">
        <v>63</v>
      </c>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28">
        <f>'Fórmulas 2'!O3</f>
        <v>199</v>
      </c>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5"/>
      <c r="AZ25" s="5"/>
    </row>
    <row r="26" spans="1:52" ht="7.2" customHeight="1" x14ac:dyDescent="0.3">
      <c r="A26" s="5"/>
      <c r="B26" s="5"/>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5"/>
      <c r="AZ26" s="5"/>
    </row>
    <row r="27" spans="1:52" ht="7.2" customHeight="1" x14ac:dyDescent="0.3">
      <c r="A27" s="5"/>
      <c r="B27" s="5"/>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5"/>
      <c r="AZ27" s="5"/>
    </row>
    <row r="28" spans="1:52" ht="7.2" customHeight="1" x14ac:dyDescent="0.3">
      <c r="A28" s="5"/>
      <c r="B28" s="5"/>
      <c r="C28" s="239" t="s">
        <v>64</v>
      </c>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28">
        <f>'Fórmulas 2'!O4</f>
        <v>299</v>
      </c>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5"/>
      <c r="AZ28" s="5"/>
    </row>
    <row r="29" spans="1:52" ht="7.2" customHeight="1" x14ac:dyDescent="0.3">
      <c r="A29" s="5"/>
      <c r="B29" s="5"/>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5"/>
      <c r="AZ29" s="5"/>
    </row>
    <row r="30" spans="1:52" ht="7.2" customHeight="1" x14ac:dyDescent="0.3">
      <c r="A30" s="5"/>
      <c r="B30" s="5"/>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5"/>
      <c r="AZ30" s="5"/>
    </row>
    <row r="31" spans="1:52" ht="7.2" customHeight="1" x14ac:dyDescent="0.3">
      <c r="A31" s="5"/>
      <c r="B31" s="5"/>
      <c r="C31" s="239" t="s">
        <v>101</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28">
        <f>'Fórmulas 2'!O5</f>
        <v>499</v>
      </c>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5"/>
      <c r="AZ31" s="5"/>
    </row>
    <row r="32" spans="1:52" ht="7.2" customHeight="1" x14ac:dyDescent="0.3">
      <c r="A32" s="5"/>
      <c r="B32" s="5"/>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5"/>
      <c r="AZ32" s="5"/>
    </row>
    <row r="33" spans="1:52" ht="7.2" customHeight="1" x14ac:dyDescent="0.3">
      <c r="A33" s="5"/>
      <c r="B33" s="5"/>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5"/>
      <c r="AZ33" s="5"/>
    </row>
    <row r="34" spans="1:52" ht="7.2" customHeight="1" x14ac:dyDescent="0.3">
      <c r="A34" s="5"/>
      <c r="B34" s="5"/>
      <c r="C34" s="5"/>
      <c r="D34" s="5"/>
      <c r="E34" s="5"/>
      <c r="F34" s="58"/>
      <c r="G34" s="58"/>
      <c r="H34" s="58"/>
      <c r="I34" s="58"/>
      <c r="J34" s="58"/>
      <c r="K34" s="58"/>
      <c r="L34" s="5"/>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5"/>
      <c r="AV34" s="5"/>
      <c r="AW34" s="5"/>
      <c r="AX34" s="5"/>
      <c r="AY34" s="5"/>
      <c r="AZ34" s="5"/>
    </row>
    <row r="35" spans="1:52" ht="7.2" customHeight="1" x14ac:dyDescent="0.3">
      <c r="A35" s="5"/>
      <c r="B35" s="5"/>
      <c r="C35" s="5"/>
      <c r="D35" s="5"/>
      <c r="E35" s="5"/>
      <c r="F35" s="5"/>
      <c r="G35" s="5"/>
      <c r="H35" s="5"/>
      <c r="I35" s="5"/>
      <c r="J35" s="5"/>
      <c r="K35" s="5"/>
      <c r="L35" s="5"/>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5"/>
      <c r="AV35" s="5"/>
      <c r="AW35" s="5"/>
      <c r="AX35" s="5"/>
      <c r="AY35" s="5"/>
      <c r="AZ35" s="5"/>
    </row>
    <row r="36" spans="1:52" ht="7.2" customHeight="1" x14ac:dyDescent="0.3">
      <c r="A36" s="5"/>
      <c r="B36" s="5"/>
      <c r="C36" s="5"/>
      <c r="D36" s="5"/>
      <c r="E36" s="5"/>
      <c r="F36" s="5"/>
      <c r="G36" s="5"/>
      <c r="H36" s="5"/>
      <c r="I36" s="5"/>
      <c r="J36" s="5"/>
      <c r="K36" s="5"/>
      <c r="L36" s="5"/>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5"/>
      <c r="AV36" s="5"/>
      <c r="AW36" s="5"/>
      <c r="AX36" s="5"/>
      <c r="AY36" s="5"/>
      <c r="AZ36" s="5"/>
    </row>
    <row r="37" spans="1:52" ht="7.2" customHeight="1" x14ac:dyDescent="0.3">
      <c r="A37" s="5"/>
      <c r="B37" s="5"/>
      <c r="C37" s="141" t="s">
        <v>6701</v>
      </c>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5"/>
    </row>
    <row r="38" spans="1:52" ht="7.2" customHeight="1" x14ac:dyDescent="0.3">
      <c r="A38" s="5"/>
      <c r="B38" s="5"/>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5"/>
    </row>
    <row r="39" spans="1:52" ht="7.2" customHeight="1" x14ac:dyDescent="0.3">
      <c r="A39" s="5"/>
      <c r="B39" s="5"/>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5"/>
    </row>
    <row r="40" spans="1:52" ht="7.2" customHeight="1" x14ac:dyDescent="0.3">
      <c r="A40" s="5"/>
      <c r="B40" s="5"/>
      <c r="C40" s="177" t="s">
        <v>6677</v>
      </c>
      <c r="D40" s="177"/>
      <c r="E40" s="177"/>
      <c r="F40" s="177"/>
      <c r="G40" s="177"/>
      <c r="H40" s="177"/>
      <c r="I40" s="177"/>
      <c r="J40" s="177"/>
      <c r="K40" s="177"/>
      <c r="L40" s="177"/>
      <c r="M40" s="177"/>
      <c r="N40" s="177"/>
      <c r="O40" s="177"/>
      <c r="P40" s="230" t="s">
        <v>74</v>
      </c>
      <c r="Q40" s="230"/>
      <c r="R40" s="230"/>
      <c r="S40" s="230"/>
      <c r="T40" s="230"/>
      <c r="U40" s="230" t="s">
        <v>75</v>
      </c>
      <c r="V40" s="230"/>
      <c r="W40" s="230"/>
      <c r="X40" s="230"/>
      <c r="Y40" s="230"/>
      <c r="Z40" s="230" t="s">
        <v>76</v>
      </c>
      <c r="AA40" s="230"/>
      <c r="AB40" s="230"/>
      <c r="AC40" s="230"/>
      <c r="AD40" s="230"/>
      <c r="AE40" s="238" t="s">
        <v>77</v>
      </c>
      <c r="AF40" s="238"/>
      <c r="AG40" s="238"/>
      <c r="AH40" s="238"/>
      <c r="AI40" s="238"/>
      <c r="AJ40" s="238" t="s">
        <v>78</v>
      </c>
      <c r="AK40" s="238"/>
      <c r="AL40" s="238"/>
      <c r="AM40" s="238"/>
      <c r="AN40" s="238"/>
      <c r="AO40" s="238" t="s">
        <v>79</v>
      </c>
      <c r="AP40" s="238"/>
      <c r="AQ40" s="238"/>
      <c r="AR40" s="238"/>
      <c r="AS40" s="238"/>
      <c r="AT40" s="230" t="s">
        <v>80</v>
      </c>
      <c r="AU40" s="230"/>
      <c r="AV40" s="230"/>
      <c r="AW40" s="230"/>
      <c r="AX40" s="230"/>
      <c r="AY40" s="5"/>
      <c r="AZ40" s="5"/>
    </row>
    <row r="41" spans="1:52" ht="7.2" customHeight="1" x14ac:dyDescent="0.3">
      <c r="A41" s="5"/>
      <c r="B41" s="5"/>
      <c r="C41" s="177"/>
      <c r="D41" s="177"/>
      <c r="E41" s="177"/>
      <c r="F41" s="177"/>
      <c r="G41" s="177"/>
      <c r="H41" s="177"/>
      <c r="I41" s="177"/>
      <c r="J41" s="177"/>
      <c r="K41" s="177"/>
      <c r="L41" s="177"/>
      <c r="M41" s="177"/>
      <c r="N41" s="177"/>
      <c r="O41" s="177"/>
      <c r="P41" s="230"/>
      <c r="Q41" s="230"/>
      <c r="R41" s="230"/>
      <c r="S41" s="230"/>
      <c r="T41" s="230"/>
      <c r="U41" s="230"/>
      <c r="V41" s="230"/>
      <c r="W41" s="230"/>
      <c r="X41" s="230"/>
      <c r="Y41" s="230"/>
      <c r="Z41" s="230"/>
      <c r="AA41" s="230"/>
      <c r="AB41" s="230"/>
      <c r="AC41" s="230"/>
      <c r="AD41" s="230"/>
      <c r="AE41" s="238"/>
      <c r="AF41" s="238"/>
      <c r="AG41" s="238"/>
      <c r="AH41" s="238"/>
      <c r="AI41" s="238"/>
      <c r="AJ41" s="238"/>
      <c r="AK41" s="238"/>
      <c r="AL41" s="238"/>
      <c r="AM41" s="238"/>
      <c r="AN41" s="238"/>
      <c r="AO41" s="238"/>
      <c r="AP41" s="238"/>
      <c r="AQ41" s="238"/>
      <c r="AR41" s="238"/>
      <c r="AS41" s="238"/>
      <c r="AT41" s="230"/>
      <c r="AU41" s="230"/>
      <c r="AV41" s="230"/>
      <c r="AW41" s="230"/>
      <c r="AX41" s="230"/>
      <c r="AY41" s="5"/>
      <c r="AZ41" s="5"/>
    </row>
    <row r="42" spans="1:52" ht="7.2" customHeight="1" x14ac:dyDescent="0.3">
      <c r="A42" s="5"/>
      <c r="B42" s="73"/>
      <c r="C42" s="177"/>
      <c r="D42" s="177"/>
      <c r="E42" s="177"/>
      <c r="F42" s="177"/>
      <c r="G42" s="177"/>
      <c r="H42" s="177"/>
      <c r="I42" s="177"/>
      <c r="J42" s="177"/>
      <c r="K42" s="177"/>
      <c r="L42" s="177"/>
      <c r="M42" s="177"/>
      <c r="N42" s="177"/>
      <c r="O42" s="177"/>
      <c r="P42" s="230"/>
      <c r="Q42" s="230"/>
      <c r="R42" s="230"/>
      <c r="S42" s="230"/>
      <c r="T42" s="230"/>
      <c r="U42" s="230"/>
      <c r="V42" s="230"/>
      <c r="W42" s="230"/>
      <c r="X42" s="230"/>
      <c r="Y42" s="230"/>
      <c r="Z42" s="230"/>
      <c r="AA42" s="230"/>
      <c r="AB42" s="230"/>
      <c r="AC42" s="230"/>
      <c r="AD42" s="230"/>
      <c r="AE42" s="238"/>
      <c r="AF42" s="238"/>
      <c r="AG42" s="238"/>
      <c r="AH42" s="238"/>
      <c r="AI42" s="238"/>
      <c r="AJ42" s="238"/>
      <c r="AK42" s="238"/>
      <c r="AL42" s="238"/>
      <c r="AM42" s="238"/>
      <c r="AN42" s="238"/>
      <c r="AO42" s="238"/>
      <c r="AP42" s="238"/>
      <c r="AQ42" s="238"/>
      <c r="AR42" s="238"/>
      <c r="AS42" s="238"/>
      <c r="AT42" s="230"/>
      <c r="AU42" s="230"/>
      <c r="AV42" s="230"/>
      <c r="AW42" s="230"/>
      <c r="AX42" s="230"/>
      <c r="AY42" s="5"/>
      <c r="AZ42" s="5"/>
    </row>
    <row r="43" spans="1:52" ht="7.2" customHeight="1" x14ac:dyDescent="0.3">
      <c r="A43" s="5"/>
      <c r="B43" s="73"/>
      <c r="C43" s="177"/>
      <c r="D43" s="177"/>
      <c r="E43" s="177"/>
      <c r="F43" s="177"/>
      <c r="G43" s="177"/>
      <c r="H43" s="177"/>
      <c r="I43" s="177"/>
      <c r="J43" s="177"/>
      <c r="K43" s="177"/>
      <c r="L43" s="177"/>
      <c r="M43" s="177"/>
      <c r="N43" s="177"/>
      <c r="O43" s="177"/>
      <c r="P43" s="230"/>
      <c r="Q43" s="230"/>
      <c r="R43" s="230"/>
      <c r="S43" s="230"/>
      <c r="T43" s="230"/>
      <c r="U43" s="230"/>
      <c r="V43" s="230"/>
      <c r="W43" s="230"/>
      <c r="X43" s="230"/>
      <c r="Y43" s="230"/>
      <c r="Z43" s="230"/>
      <c r="AA43" s="230"/>
      <c r="AB43" s="230"/>
      <c r="AC43" s="230"/>
      <c r="AD43" s="230"/>
      <c r="AE43" s="238"/>
      <c r="AF43" s="238"/>
      <c r="AG43" s="238"/>
      <c r="AH43" s="238"/>
      <c r="AI43" s="238"/>
      <c r="AJ43" s="238"/>
      <c r="AK43" s="238"/>
      <c r="AL43" s="238"/>
      <c r="AM43" s="238"/>
      <c r="AN43" s="238"/>
      <c r="AO43" s="238"/>
      <c r="AP43" s="238"/>
      <c r="AQ43" s="238"/>
      <c r="AR43" s="238"/>
      <c r="AS43" s="238"/>
      <c r="AT43" s="230"/>
      <c r="AU43" s="230"/>
      <c r="AV43" s="230"/>
      <c r="AW43" s="230"/>
      <c r="AX43" s="230"/>
      <c r="AY43" s="5"/>
      <c r="AZ43" s="5"/>
    </row>
    <row r="44" spans="1:52" ht="7.2" customHeight="1" x14ac:dyDescent="0.3">
      <c r="A44" s="5"/>
      <c r="B44" s="73"/>
      <c r="C44" s="229" t="s">
        <v>73</v>
      </c>
      <c r="D44" s="229"/>
      <c r="E44" s="229"/>
      <c r="F44" s="229"/>
      <c r="G44" s="229"/>
      <c r="H44" s="229"/>
      <c r="I44" s="229"/>
      <c r="J44" s="229"/>
      <c r="K44" s="229"/>
      <c r="L44" s="229"/>
      <c r="M44" s="229"/>
      <c r="N44" s="229"/>
      <c r="O44" s="229"/>
      <c r="P44" s="208">
        <f>'Fórmulas 2'!I2</f>
        <v>0</v>
      </c>
      <c r="Q44" s="208"/>
      <c r="R44" s="208"/>
      <c r="S44" s="208"/>
      <c r="T44" s="208"/>
      <c r="U44" s="208">
        <f>'Fórmulas 2'!I3</f>
        <v>13.799999999999997</v>
      </c>
      <c r="V44" s="208"/>
      <c r="W44" s="208"/>
      <c r="X44" s="208"/>
      <c r="Y44" s="208"/>
      <c r="Z44" s="208">
        <f>'Fórmulas 2'!I4</f>
        <v>27.599999999999994</v>
      </c>
      <c r="AA44" s="208"/>
      <c r="AB44" s="208"/>
      <c r="AC44" s="208"/>
      <c r="AD44" s="208"/>
      <c r="AE44" s="208">
        <f>'Fórmulas 2'!I5</f>
        <v>41.400000000000006</v>
      </c>
      <c r="AF44" s="208"/>
      <c r="AG44" s="208"/>
      <c r="AH44" s="208"/>
      <c r="AI44" s="208"/>
      <c r="AJ44" s="208">
        <f>'Fórmulas 2'!I6</f>
        <v>31.049999999999997</v>
      </c>
      <c r="AK44" s="208"/>
      <c r="AL44" s="208"/>
      <c r="AM44" s="208"/>
      <c r="AN44" s="208"/>
      <c r="AO44" s="208">
        <f>'Fórmulas 2'!I7</f>
        <v>17.25</v>
      </c>
      <c r="AP44" s="208"/>
      <c r="AQ44" s="208"/>
      <c r="AR44" s="208"/>
      <c r="AS44" s="208"/>
      <c r="AT44" s="208">
        <f>'Fórmulas 2'!I8</f>
        <v>44.849999999999994</v>
      </c>
      <c r="AU44" s="208"/>
      <c r="AV44" s="208"/>
      <c r="AW44" s="208"/>
      <c r="AX44" s="208"/>
      <c r="AY44" s="5"/>
      <c r="AZ44" s="5"/>
    </row>
    <row r="45" spans="1:52" ht="7.2" customHeight="1" x14ac:dyDescent="0.3">
      <c r="A45" s="5"/>
      <c r="B45" s="73"/>
      <c r="C45" s="229"/>
      <c r="D45" s="229"/>
      <c r="E45" s="229"/>
      <c r="F45" s="229"/>
      <c r="G45" s="229"/>
      <c r="H45" s="229"/>
      <c r="I45" s="229"/>
      <c r="J45" s="229"/>
      <c r="K45" s="229"/>
      <c r="L45" s="229"/>
      <c r="M45" s="229"/>
      <c r="N45" s="229"/>
      <c r="O45" s="229"/>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5"/>
      <c r="AZ45" s="5"/>
    </row>
    <row r="46" spans="1:52" ht="7.2" customHeight="1" x14ac:dyDescent="0.3">
      <c r="A46" s="5"/>
      <c r="B46" s="5"/>
      <c r="C46" s="229"/>
      <c r="D46" s="229"/>
      <c r="E46" s="229"/>
      <c r="F46" s="229"/>
      <c r="G46" s="229"/>
      <c r="H46" s="229"/>
      <c r="I46" s="229"/>
      <c r="J46" s="229"/>
      <c r="K46" s="229"/>
      <c r="L46" s="229"/>
      <c r="M46" s="229"/>
      <c r="N46" s="229"/>
      <c r="O46" s="229"/>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5"/>
      <c r="AZ46" s="5"/>
    </row>
    <row r="47" spans="1:52" ht="7.2" customHeight="1" x14ac:dyDescent="0.3">
      <c r="A47" s="5"/>
      <c r="B47" s="5"/>
      <c r="C47" s="5"/>
      <c r="D47" s="5"/>
      <c r="E47" s="5"/>
      <c r="F47" s="5"/>
      <c r="G47" s="5"/>
      <c r="H47" s="5"/>
      <c r="I47" s="5"/>
      <c r="J47" s="5"/>
      <c r="K47" s="5"/>
      <c r="L47" s="5"/>
      <c r="M47" s="17"/>
      <c r="N47" s="17"/>
      <c r="O47" s="17"/>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5"/>
      <c r="AV47" s="5"/>
      <c r="AW47" s="5"/>
      <c r="AX47" s="5"/>
      <c r="AY47" s="5"/>
      <c r="AZ47" s="5"/>
    </row>
    <row r="48" spans="1:52" ht="7.2" customHeight="1" x14ac:dyDescent="0.3">
      <c r="A48" s="5"/>
      <c r="B48" s="5"/>
      <c r="C48" s="5"/>
      <c r="D48" s="5"/>
      <c r="E48" s="5"/>
      <c r="F48" s="5"/>
      <c r="G48" s="5"/>
      <c r="H48" s="5"/>
      <c r="I48" s="5"/>
      <c r="J48" s="5"/>
      <c r="K48" s="5"/>
      <c r="L48" s="5"/>
      <c r="M48" s="17"/>
      <c r="N48" s="17"/>
      <c r="O48" s="17"/>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5"/>
      <c r="AV48" s="5"/>
      <c r="AW48" s="5"/>
      <c r="AX48" s="5"/>
      <c r="AY48" s="5"/>
      <c r="AZ48" s="5"/>
    </row>
    <row r="49" spans="1:52" ht="7.2" customHeight="1" x14ac:dyDescent="0.3">
      <c r="A49" s="5"/>
      <c r="B49" s="5"/>
      <c r="C49" s="5"/>
      <c r="D49" s="5"/>
      <c r="E49" s="5"/>
      <c r="F49" s="5"/>
      <c r="G49" s="5"/>
      <c r="H49" s="5"/>
      <c r="I49" s="5"/>
      <c r="J49" s="5"/>
      <c r="K49" s="5"/>
      <c r="L49" s="5"/>
      <c r="M49" s="17"/>
      <c r="N49" s="17"/>
      <c r="O49" s="17"/>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5"/>
      <c r="AV49" s="5"/>
      <c r="AW49" s="5"/>
      <c r="AX49" s="5"/>
      <c r="AY49" s="5"/>
      <c r="AZ49" s="5"/>
    </row>
    <row r="50" spans="1:52" ht="7.2" customHeight="1" x14ac:dyDescent="0.3">
      <c r="A50" s="5"/>
      <c r="B50" s="5"/>
      <c r="C50" s="141" t="s">
        <v>6702</v>
      </c>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5"/>
    </row>
    <row r="51" spans="1:52" ht="7.2" customHeight="1" x14ac:dyDescent="0.3">
      <c r="A51" s="5"/>
      <c r="B51" s="5"/>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5"/>
    </row>
    <row r="52" spans="1:52" ht="7.2" customHeight="1" x14ac:dyDescent="0.3">
      <c r="A52" s="5"/>
      <c r="B52" s="5"/>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5"/>
    </row>
    <row r="53" spans="1:52" ht="7.2" customHeight="1" x14ac:dyDescent="0.3">
      <c r="A53" s="5"/>
      <c r="B53" s="5"/>
      <c r="C53" s="177" t="s">
        <v>6677</v>
      </c>
      <c r="D53" s="177"/>
      <c r="E53" s="177"/>
      <c r="F53" s="177"/>
      <c r="G53" s="177"/>
      <c r="H53" s="177"/>
      <c r="I53" s="177"/>
      <c r="J53" s="177"/>
      <c r="K53" s="177"/>
      <c r="L53" s="177"/>
      <c r="M53" s="177"/>
      <c r="N53" s="177"/>
      <c r="O53" s="177"/>
      <c r="P53" s="230" t="s">
        <v>74</v>
      </c>
      <c r="Q53" s="230"/>
      <c r="R53" s="230"/>
      <c r="S53" s="230"/>
      <c r="T53" s="230"/>
      <c r="U53" s="230" t="s">
        <v>75</v>
      </c>
      <c r="V53" s="230"/>
      <c r="W53" s="230"/>
      <c r="X53" s="230"/>
      <c r="Y53" s="230"/>
      <c r="Z53" s="230" t="s">
        <v>76</v>
      </c>
      <c r="AA53" s="230"/>
      <c r="AB53" s="230"/>
      <c r="AC53" s="230"/>
      <c r="AD53" s="230"/>
      <c r="AE53" s="238" t="s">
        <v>77</v>
      </c>
      <c r="AF53" s="238"/>
      <c r="AG53" s="238"/>
      <c r="AH53" s="238"/>
      <c r="AI53" s="238"/>
      <c r="AJ53" s="238" t="s">
        <v>78</v>
      </c>
      <c r="AK53" s="238"/>
      <c r="AL53" s="238"/>
      <c r="AM53" s="238"/>
      <c r="AN53" s="238"/>
      <c r="AO53" s="238" t="s">
        <v>79</v>
      </c>
      <c r="AP53" s="238"/>
      <c r="AQ53" s="238"/>
      <c r="AR53" s="238"/>
      <c r="AS53" s="238"/>
      <c r="AT53" s="230" t="s">
        <v>80</v>
      </c>
      <c r="AU53" s="230"/>
      <c r="AV53" s="230"/>
      <c r="AW53" s="230"/>
      <c r="AX53" s="230"/>
      <c r="AY53" s="5"/>
      <c r="AZ53" s="5"/>
    </row>
    <row r="54" spans="1:52" ht="7.2" customHeight="1" x14ac:dyDescent="0.3">
      <c r="A54" s="5"/>
      <c r="B54" s="5"/>
      <c r="C54" s="177"/>
      <c r="D54" s="177"/>
      <c r="E54" s="177"/>
      <c r="F54" s="177"/>
      <c r="G54" s="177"/>
      <c r="H54" s="177"/>
      <c r="I54" s="177"/>
      <c r="J54" s="177"/>
      <c r="K54" s="177"/>
      <c r="L54" s="177"/>
      <c r="M54" s="177"/>
      <c r="N54" s="177"/>
      <c r="O54" s="177"/>
      <c r="P54" s="230"/>
      <c r="Q54" s="230"/>
      <c r="R54" s="230"/>
      <c r="S54" s="230"/>
      <c r="T54" s="230"/>
      <c r="U54" s="230"/>
      <c r="V54" s="230"/>
      <c r="W54" s="230"/>
      <c r="X54" s="230"/>
      <c r="Y54" s="230"/>
      <c r="Z54" s="230"/>
      <c r="AA54" s="230"/>
      <c r="AB54" s="230"/>
      <c r="AC54" s="230"/>
      <c r="AD54" s="230"/>
      <c r="AE54" s="238"/>
      <c r="AF54" s="238"/>
      <c r="AG54" s="238"/>
      <c r="AH54" s="238"/>
      <c r="AI54" s="238"/>
      <c r="AJ54" s="238"/>
      <c r="AK54" s="238"/>
      <c r="AL54" s="238"/>
      <c r="AM54" s="238"/>
      <c r="AN54" s="238"/>
      <c r="AO54" s="238"/>
      <c r="AP54" s="238"/>
      <c r="AQ54" s="238"/>
      <c r="AR54" s="238"/>
      <c r="AS54" s="238"/>
      <c r="AT54" s="230"/>
      <c r="AU54" s="230"/>
      <c r="AV54" s="230"/>
      <c r="AW54" s="230"/>
      <c r="AX54" s="230"/>
      <c r="AY54" s="5"/>
      <c r="AZ54" s="5"/>
    </row>
    <row r="55" spans="1:52" ht="7.2" customHeight="1" x14ac:dyDescent="0.3">
      <c r="A55" s="5"/>
      <c r="B55" s="5"/>
      <c r="C55" s="177"/>
      <c r="D55" s="177"/>
      <c r="E55" s="177"/>
      <c r="F55" s="177"/>
      <c r="G55" s="177"/>
      <c r="H55" s="177"/>
      <c r="I55" s="177"/>
      <c r="J55" s="177"/>
      <c r="K55" s="177"/>
      <c r="L55" s="177"/>
      <c r="M55" s="177"/>
      <c r="N55" s="177"/>
      <c r="O55" s="177"/>
      <c r="P55" s="230"/>
      <c r="Q55" s="230"/>
      <c r="R55" s="230"/>
      <c r="S55" s="230"/>
      <c r="T55" s="230"/>
      <c r="U55" s="230"/>
      <c r="V55" s="230"/>
      <c r="W55" s="230"/>
      <c r="X55" s="230"/>
      <c r="Y55" s="230"/>
      <c r="Z55" s="230"/>
      <c r="AA55" s="230"/>
      <c r="AB55" s="230"/>
      <c r="AC55" s="230"/>
      <c r="AD55" s="230"/>
      <c r="AE55" s="238"/>
      <c r="AF55" s="238"/>
      <c r="AG55" s="238"/>
      <c r="AH55" s="238"/>
      <c r="AI55" s="238"/>
      <c r="AJ55" s="238"/>
      <c r="AK55" s="238"/>
      <c r="AL55" s="238"/>
      <c r="AM55" s="238"/>
      <c r="AN55" s="238"/>
      <c r="AO55" s="238"/>
      <c r="AP55" s="238"/>
      <c r="AQ55" s="238"/>
      <c r="AR55" s="238"/>
      <c r="AS55" s="238"/>
      <c r="AT55" s="230"/>
      <c r="AU55" s="230"/>
      <c r="AV55" s="230"/>
      <c r="AW55" s="230"/>
      <c r="AX55" s="230"/>
      <c r="AY55" s="5"/>
      <c r="AZ55" s="5"/>
    </row>
    <row r="56" spans="1:52" ht="7.2" customHeight="1" x14ac:dyDescent="0.3">
      <c r="A56" s="5"/>
      <c r="B56" s="5"/>
      <c r="C56" s="177"/>
      <c r="D56" s="177"/>
      <c r="E56" s="177"/>
      <c r="F56" s="177"/>
      <c r="G56" s="177"/>
      <c r="H56" s="177"/>
      <c r="I56" s="177"/>
      <c r="J56" s="177"/>
      <c r="K56" s="177"/>
      <c r="L56" s="177"/>
      <c r="M56" s="177"/>
      <c r="N56" s="177"/>
      <c r="O56" s="177"/>
      <c r="P56" s="230"/>
      <c r="Q56" s="230"/>
      <c r="R56" s="230"/>
      <c r="S56" s="230"/>
      <c r="T56" s="230"/>
      <c r="U56" s="230"/>
      <c r="V56" s="230"/>
      <c r="W56" s="230"/>
      <c r="X56" s="230"/>
      <c r="Y56" s="230"/>
      <c r="Z56" s="230"/>
      <c r="AA56" s="230"/>
      <c r="AB56" s="230"/>
      <c r="AC56" s="230"/>
      <c r="AD56" s="230"/>
      <c r="AE56" s="238"/>
      <c r="AF56" s="238"/>
      <c r="AG56" s="238"/>
      <c r="AH56" s="238"/>
      <c r="AI56" s="238"/>
      <c r="AJ56" s="238"/>
      <c r="AK56" s="238"/>
      <c r="AL56" s="238"/>
      <c r="AM56" s="238"/>
      <c r="AN56" s="238"/>
      <c r="AO56" s="238"/>
      <c r="AP56" s="238"/>
      <c r="AQ56" s="238"/>
      <c r="AR56" s="238"/>
      <c r="AS56" s="238"/>
      <c r="AT56" s="230"/>
      <c r="AU56" s="230"/>
      <c r="AV56" s="230"/>
      <c r="AW56" s="230"/>
      <c r="AX56" s="230"/>
      <c r="AY56" s="5"/>
      <c r="AZ56" s="5"/>
    </row>
    <row r="57" spans="1:52" ht="7.2" customHeight="1" x14ac:dyDescent="0.3">
      <c r="A57" s="5"/>
      <c r="B57" s="5"/>
      <c r="C57" s="229" t="s">
        <v>82</v>
      </c>
      <c r="D57" s="229"/>
      <c r="E57" s="229"/>
      <c r="F57" s="229"/>
      <c r="G57" s="229"/>
      <c r="H57" s="229"/>
      <c r="I57" s="229"/>
      <c r="J57" s="229"/>
      <c r="K57" s="229"/>
      <c r="L57" s="229"/>
      <c r="M57" s="229"/>
      <c r="N57" s="229"/>
      <c r="O57" s="229"/>
      <c r="P57" s="208">
        <f>'Fórmulas 2'!I9</f>
        <v>0</v>
      </c>
      <c r="Q57" s="208"/>
      <c r="R57" s="208"/>
      <c r="S57" s="208"/>
      <c r="T57" s="208"/>
      <c r="U57" s="208">
        <f>'Fórmulas 2'!I10</f>
        <v>39.799999999999983</v>
      </c>
      <c r="V57" s="208"/>
      <c r="W57" s="208"/>
      <c r="X57" s="208"/>
      <c r="Y57" s="208"/>
      <c r="Z57" s="208">
        <f>'Fórmulas 2'!I11</f>
        <v>79.599999999999966</v>
      </c>
      <c r="AA57" s="208"/>
      <c r="AB57" s="208"/>
      <c r="AC57" s="208"/>
      <c r="AD57" s="208"/>
      <c r="AE57" s="208">
        <f>'Fórmulas 2'!I12</f>
        <v>119.40000000000003</v>
      </c>
      <c r="AF57" s="208"/>
      <c r="AG57" s="208"/>
      <c r="AH57" s="208"/>
      <c r="AI57" s="208"/>
      <c r="AJ57" s="208">
        <f>'Fórmulas 2'!I13</f>
        <v>89.550000000000011</v>
      </c>
      <c r="AK57" s="208"/>
      <c r="AL57" s="208"/>
      <c r="AM57" s="208"/>
      <c r="AN57" s="208"/>
      <c r="AO57" s="208">
        <f>'Fórmulas 2'!I14</f>
        <v>49.75</v>
      </c>
      <c r="AP57" s="208"/>
      <c r="AQ57" s="208"/>
      <c r="AR57" s="208"/>
      <c r="AS57" s="208"/>
      <c r="AT57" s="208">
        <f>'Fórmulas 2'!I15</f>
        <v>129.34999999999997</v>
      </c>
      <c r="AU57" s="208"/>
      <c r="AV57" s="208"/>
      <c r="AW57" s="208"/>
      <c r="AX57" s="208"/>
      <c r="AY57" s="5"/>
      <c r="AZ57" s="5"/>
    </row>
    <row r="58" spans="1:52" ht="7.2" customHeight="1" x14ac:dyDescent="0.3">
      <c r="A58" s="5"/>
      <c r="B58" s="5"/>
      <c r="C58" s="229"/>
      <c r="D58" s="229"/>
      <c r="E58" s="229"/>
      <c r="F58" s="229"/>
      <c r="G58" s="229"/>
      <c r="H58" s="229"/>
      <c r="I58" s="229"/>
      <c r="J58" s="229"/>
      <c r="K58" s="229"/>
      <c r="L58" s="229"/>
      <c r="M58" s="229"/>
      <c r="N58" s="229"/>
      <c r="O58" s="229"/>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8"/>
      <c r="AY58" s="5"/>
      <c r="AZ58" s="5"/>
    </row>
    <row r="59" spans="1:52" ht="7.2" customHeight="1" x14ac:dyDescent="0.3">
      <c r="A59" s="5"/>
      <c r="B59" s="5"/>
      <c r="C59" s="229"/>
      <c r="D59" s="229"/>
      <c r="E59" s="229"/>
      <c r="F59" s="229"/>
      <c r="G59" s="229"/>
      <c r="H59" s="229"/>
      <c r="I59" s="229"/>
      <c r="J59" s="229"/>
      <c r="K59" s="229"/>
      <c r="L59" s="229"/>
      <c r="M59" s="229"/>
      <c r="N59" s="229"/>
      <c r="O59" s="229"/>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8"/>
      <c r="AP59" s="208"/>
      <c r="AQ59" s="208"/>
      <c r="AR59" s="208"/>
      <c r="AS59" s="208"/>
      <c r="AT59" s="208"/>
      <c r="AU59" s="208"/>
      <c r="AV59" s="208"/>
      <c r="AW59" s="208"/>
      <c r="AX59" s="208"/>
      <c r="AY59" s="5"/>
      <c r="AZ59" s="5"/>
    </row>
    <row r="60" spans="1:52" ht="7.2" customHeight="1" x14ac:dyDescent="0.3">
      <c r="A60" s="5"/>
      <c r="B60" s="5"/>
      <c r="C60" s="229" t="s">
        <v>83</v>
      </c>
      <c r="D60" s="229"/>
      <c r="E60" s="229"/>
      <c r="F60" s="229"/>
      <c r="G60" s="229"/>
      <c r="H60" s="229"/>
      <c r="I60" s="229"/>
      <c r="J60" s="229"/>
      <c r="K60" s="229"/>
      <c r="L60" s="229"/>
      <c r="M60" s="229"/>
      <c r="N60" s="229"/>
      <c r="O60" s="229"/>
      <c r="P60" s="208">
        <f>'Fórmulas 2'!I16</f>
        <v>49.75</v>
      </c>
      <c r="Q60" s="208"/>
      <c r="R60" s="208"/>
      <c r="S60" s="208"/>
      <c r="T60" s="208"/>
      <c r="U60" s="208">
        <f>'Fórmulas 2'!I17</f>
        <v>89.550000000000011</v>
      </c>
      <c r="V60" s="208"/>
      <c r="W60" s="208"/>
      <c r="X60" s="208"/>
      <c r="Y60" s="208"/>
      <c r="Z60" s="208">
        <f>'Fórmulas 2'!I18</f>
        <v>129.34999999999997</v>
      </c>
      <c r="AA60" s="208"/>
      <c r="AB60" s="208"/>
      <c r="AC60" s="208"/>
      <c r="AD60" s="208"/>
      <c r="AE60" s="208">
        <f>'Fórmulas 2'!I19</f>
        <v>169.15000000000003</v>
      </c>
      <c r="AF60" s="208"/>
      <c r="AG60" s="208"/>
      <c r="AH60" s="208"/>
      <c r="AI60" s="208"/>
      <c r="AJ60" s="208">
        <f>'Fórmulas 2'!I20</f>
        <v>139.30000000000001</v>
      </c>
      <c r="AK60" s="208"/>
      <c r="AL60" s="208"/>
      <c r="AM60" s="208"/>
      <c r="AN60" s="208"/>
      <c r="AO60" s="208">
        <f>'Fórmulas 2'!I21</f>
        <v>99.5</v>
      </c>
      <c r="AP60" s="208"/>
      <c r="AQ60" s="208"/>
      <c r="AR60" s="208"/>
      <c r="AS60" s="208"/>
      <c r="AT60" s="208">
        <f>'Fórmulas 2'!I22</f>
        <v>179.09999999999997</v>
      </c>
      <c r="AU60" s="208"/>
      <c r="AV60" s="208"/>
      <c r="AW60" s="208"/>
      <c r="AX60" s="208"/>
      <c r="AY60" s="5"/>
      <c r="AZ60" s="5"/>
    </row>
    <row r="61" spans="1:52" ht="7.2" customHeight="1" x14ac:dyDescent="0.3">
      <c r="A61" s="5"/>
      <c r="B61" s="5"/>
      <c r="C61" s="229"/>
      <c r="D61" s="229"/>
      <c r="E61" s="229"/>
      <c r="F61" s="229"/>
      <c r="G61" s="229"/>
      <c r="H61" s="229"/>
      <c r="I61" s="229"/>
      <c r="J61" s="229"/>
      <c r="K61" s="229"/>
      <c r="L61" s="229"/>
      <c r="M61" s="229"/>
      <c r="N61" s="229"/>
      <c r="O61" s="229"/>
      <c r="P61" s="208"/>
      <c r="Q61" s="208"/>
      <c r="R61" s="208"/>
      <c r="S61" s="208"/>
      <c r="T61" s="208"/>
      <c r="U61" s="208"/>
      <c r="V61" s="208"/>
      <c r="W61" s="208"/>
      <c r="X61" s="208"/>
      <c r="Y61" s="208"/>
      <c r="Z61" s="208"/>
      <c r="AA61" s="208"/>
      <c r="AB61" s="208"/>
      <c r="AC61" s="208"/>
      <c r="AD61" s="208"/>
      <c r="AE61" s="208"/>
      <c r="AF61" s="208"/>
      <c r="AG61" s="208"/>
      <c r="AH61" s="208"/>
      <c r="AI61" s="208"/>
      <c r="AJ61" s="208"/>
      <c r="AK61" s="208"/>
      <c r="AL61" s="208"/>
      <c r="AM61" s="208"/>
      <c r="AN61" s="208"/>
      <c r="AO61" s="208"/>
      <c r="AP61" s="208"/>
      <c r="AQ61" s="208"/>
      <c r="AR61" s="208"/>
      <c r="AS61" s="208"/>
      <c r="AT61" s="208"/>
      <c r="AU61" s="208"/>
      <c r="AV61" s="208"/>
      <c r="AW61" s="208"/>
      <c r="AX61" s="208"/>
      <c r="AY61" s="5"/>
      <c r="AZ61" s="5"/>
    </row>
    <row r="62" spans="1:52" ht="7.2" customHeight="1" x14ac:dyDescent="0.3">
      <c r="A62" s="5"/>
      <c r="B62" s="5"/>
      <c r="C62" s="229"/>
      <c r="D62" s="229"/>
      <c r="E62" s="229"/>
      <c r="F62" s="229"/>
      <c r="G62" s="229"/>
      <c r="H62" s="229"/>
      <c r="I62" s="229"/>
      <c r="J62" s="229"/>
      <c r="K62" s="229"/>
      <c r="L62" s="229"/>
      <c r="M62" s="229"/>
      <c r="N62" s="229"/>
      <c r="O62" s="229"/>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8"/>
      <c r="AY62" s="5"/>
      <c r="AZ62" s="5"/>
    </row>
    <row r="63" spans="1:52" ht="7.2" customHeight="1" x14ac:dyDescent="0.3">
      <c r="A63" s="5"/>
      <c r="B63" s="5"/>
      <c r="C63" s="229" t="s">
        <v>85</v>
      </c>
      <c r="D63" s="229"/>
      <c r="E63" s="229"/>
      <c r="F63" s="229"/>
      <c r="G63" s="229"/>
      <c r="H63" s="229"/>
      <c r="I63" s="229"/>
      <c r="J63" s="229"/>
      <c r="K63" s="229"/>
      <c r="L63" s="229"/>
      <c r="M63" s="229"/>
      <c r="N63" s="229"/>
      <c r="O63" s="229"/>
      <c r="P63" s="208">
        <f>'Fórmulas 2'!I23</f>
        <v>99.5</v>
      </c>
      <c r="Q63" s="208"/>
      <c r="R63" s="208"/>
      <c r="S63" s="208"/>
      <c r="T63" s="208"/>
      <c r="U63" s="208">
        <f>'Fórmulas 2'!I24</f>
        <v>139.30000000000001</v>
      </c>
      <c r="V63" s="208"/>
      <c r="W63" s="208"/>
      <c r="X63" s="208"/>
      <c r="Y63" s="208"/>
      <c r="Z63" s="208">
        <f>'Fórmulas 2'!I25</f>
        <v>179.09999999999997</v>
      </c>
      <c r="AA63" s="208"/>
      <c r="AB63" s="208"/>
      <c r="AC63" s="208"/>
      <c r="AD63" s="208"/>
      <c r="AE63" s="208">
        <f>'Fórmulas 2'!I26</f>
        <v>218.90000000000003</v>
      </c>
      <c r="AF63" s="208"/>
      <c r="AG63" s="208"/>
      <c r="AH63" s="208"/>
      <c r="AI63" s="208"/>
      <c r="AJ63" s="208">
        <f>'Fórmulas 2'!I27</f>
        <v>189.05</v>
      </c>
      <c r="AK63" s="208"/>
      <c r="AL63" s="208"/>
      <c r="AM63" s="208"/>
      <c r="AN63" s="208"/>
      <c r="AO63" s="208">
        <f>'Fórmulas 2'!I28</f>
        <v>149.25</v>
      </c>
      <c r="AP63" s="208"/>
      <c r="AQ63" s="208"/>
      <c r="AR63" s="208"/>
      <c r="AS63" s="208"/>
      <c r="AT63" s="208">
        <f>'Fórmulas 2'!I29</f>
        <v>228.84999999999997</v>
      </c>
      <c r="AU63" s="208"/>
      <c r="AV63" s="208"/>
      <c r="AW63" s="208"/>
      <c r="AX63" s="208"/>
      <c r="AY63" s="5"/>
      <c r="AZ63" s="5"/>
    </row>
    <row r="64" spans="1:52" ht="7.2" customHeight="1" x14ac:dyDescent="0.3">
      <c r="A64" s="5"/>
      <c r="B64" s="5"/>
      <c r="C64" s="229"/>
      <c r="D64" s="229"/>
      <c r="E64" s="229"/>
      <c r="F64" s="229"/>
      <c r="G64" s="229"/>
      <c r="H64" s="229"/>
      <c r="I64" s="229"/>
      <c r="J64" s="229"/>
      <c r="K64" s="229"/>
      <c r="L64" s="229"/>
      <c r="M64" s="229"/>
      <c r="N64" s="229"/>
      <c r="O64" s="229"/>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5"/>
      <c r="AZ64" s="5"/>
    </row>
    <row r="65" spans="1:52" ht="7.2" customHeight="1" x14ac:dyDescent="0.3">
      <c r="A65" s="5"/>
      <c r="B65" s="5"/>
      <c r="C65" s="229"/>
      <c r="D65" s="229"/>
      <c r="E65" s="229"/>
      <c r="F65" s="229"/>
      <c r="G65" s="229"/>
      <c r="H65" s="229"/>
      <c r="I65" s="229"/>
      <c r="J65" s="229"/>
      <c r="K65" s="229"/>
      <c r="L65" s="229"/>
      <c r="M65" s="229"/>
      <c r="N65" s="229"/>
      <c r="O65" s="229"/>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M65" s="208"/>
      <c r="AN65" s="208"/>
      <c r="AO65" s="208"/>
      <c r="AP65" s="208"/>
      <c r="AQ65" s="208"/>
      <c r="AR65" s="208"/>
      <c r="AS65" s="208"/>
      <c r="AT65" s="208"/>
      <c r="AU65" s="208"/>
      <c r="AV65" s="208"/>
      <c r="AW65" s="208"/>
      <c r="AX65" s="208"/>
      <c r="AY65" s="5"/>
      <c r="AZ65" s="5"/>
    </row>
    <row r="66" spans="1:52" ht="7.2" customHeight="1" x14ac:dyDescent="0.3">
      <c r="A66" s="5"/>
      <c r="B66" s="5"/>
      <c r="C66" s="229" t="s">
        <v>86</v>
      </c>
      <c r="D66" s="229"/>
      <c r="E66" s="229"/>
      <c r="F66" s="229"/>
      <c r="G66" s="229"/>
      <c r="H66" s="229"/>
      <c r="I66" s="229"/>
      <c r="J66" s="229"/>
      <c r="K66" s="229"/>
      <c r="L66" s="229"/>
      <c r="M66" s="229"/>
      <c r="N66" s="229"/>
      <c r="O66" s="229"/>
      <c r="P66" s="208">
        <f>'Fórmulas 2'!I30</f>
        <v>199</v>
      </c>
      <c r="Q66" s="208"/>
      <c r="R66" s="208"/>
      <c r="S66" s="208"/>
      <c r="T66" s="208"/>
      <c r="U66" s="208">
        <f>'Fórmulas 2'!I31</f>
        <v>238.8</v>
      </c>
      <c r="V66" s="208"/>
      <c r="W66" s="208"/>
      <c r="X66" s="208"/>
      <c r="Y66" s="208"/>
      <c r="Z66" s="208">
        <f>'Fórmulas 2'!I32</f>
        <v>278.59999999999997</v>
      </c>
      <c r="AA66" s="208"/>
      <c r="AB66" s="208"/>
      <c r="AC66" s="208"/>
      <c r="AD66" s="208"/>
      <c r="AE66" s="208">
        <f>'Fórmulas 2'!I33</f>
        <v>318.39999999999998</v>
      </c>
      <c r="AF66" s="208"/>
      <c r="AG66" s="208"/>
      <c r="AH66" s="208"/>
      <c r="AI66" s="208"/>
      <c r="AJ66" s="208">
        <f>'Fórmulas 2'!I34</f>
        <v>288.55</v>
      </c>
      <c r="AK66" s="208"/>
      <c r="AL66" s="208"/>
      <c r="AM66" s="208"/>
      <c r="AN66" s="208"/>
      <c r="AO66" s="208">
        <f>'Fórmulas 2'!I35</f>
        <v>248.75</v>
      </c>
      <c r="AP66" s="208"/>
      <c r="AQ66" s="208"/>
      <c r="AR66" s="208"/>
      <c r="AS66" s="208"/>
      <c r="AT66" s="208">
        <f>'Fórmulas 2'!I36</f>
        <v>328.35</v>
      </c>
      <c r="AU66" s="208"/>
      <c r="AV66" s="208"/>
      <c r="AW66" s="208"/>
      <c r="AX66" s="208"/>
      <c r="AY66" s="5"/>
      <c r="AZ66" s="5"/>
    </row>
    <row r="67" spans="1:52" ht="7.2" customHeight="1" x14ac:dyDescent="0.3">
      <c r="A67" s="5"/>
      <c r="B67" s="5"/>
      <c r="C67" s="229"/>
      <c r="D67" s="229"/>
      <c r="E67" s="229"/>
      <c r="F67" s="229"/>
      <c r="G67" s="229"/>
      <c r="H67" s="229"/>
      <c r="I67" s="229"/>
      <c r="J67" s="229"/>
      <c r="K67" s="229"/>
      <c r="L67" s="229"/>
      <c r="M67" s="229"/>
      <c r="N67" s="229"/>
      <c r="O67" s="229"/>
      <c r="P67" s="208"/>
      <c r="Q67" s="208"/>
      <c r="R67" s="208"/>
      <c r="S67" s="208"/>
      <c r="T67" s="208"/>
      <c r="U67" s="208"/>
      <c r="V67" s="208"/>
      <c r="W67" s="208"/>
      <c r="X67" s="208"/>
      <c r="Y67" s="208"/>
      <c r="Z67" s="208"/>
      <c r="AA67" s="208"/>
      <c r="AB67" s="208"/>
      <c r="AC67" s="208"/>
      <c r="AD67" s="208"/>
      <c r="AE67" s="208"/>
      <c r="AF67" s="208"/>
      <c r="AG67" s="208"/>
      <c r="AH67" s="208"/>
      <c r="AI67" s="208"/>
      <c r="AJ67" s="208"/>
      <c r="AK67" s="208"/>
      <c r="AL67" s="208"/>
      <c r="AM67" s="208"/>
      <c r="AN67" s="208"/>
      <c r="AO67" s="208"/>
      <c r="AP67" s="208"/>
      <c r="AQ67" s="208"/>
      <c r="AR67" s="208"/>
      <c r="AS67" s="208"/>
      <c r="AT67" s="208"/>
      <c r="AU67" s="208"/>
      <c r="AV67" s="208"/>
      <c r="AW67" s="208"/>
      <c r="AX67" s="208"/>
      <c r="AY67" s="5"/>
      <c r="AZ67" s="5"/>
    </row>
    <row r="68" spans="1:52" ht="7.2" customHeight="1" x14ac:dyDescent="0.3">
      <c r="A68" s="5"/>
      <c r="B68" s="5"/>
      <c r="C68" s="229"/>
      <c r="D68" s="229"/>
      <c r="E68" s="229"/>
      <c r="F68" s="229"/>
      <c r="G68" s="229"/>
      <c r="H68" s="229"/>
      <c r="I68" s="229"/>
      <c r="J68" s="229"/>
      <c r="K68" s="229"/>
      <c r="L68" s="229"/>
      <c r="M68" s="229"/>
      <c r="N68" s="229"/>
      <c r="O68" s="229"/>
      <c r="P68" s="208"/>
      <c r="Q68" s="208"/>
      <c r="R68" s="208"/>
      <c r="S68" s="208"/>
      <c r="T68" s="208"/>
      <c r="U68" s="208"/>
      <c r="V68" s="208"/>
      <c r="W68" s="208"/>
      <c r="X68" s="208"/>
      <c r="Y68" s="208"/>
      <c r="Z68" s="208"/>
      <c r="AA68" s="208"/>
      <c r="AB68" s="208"/>
      <c r="AC68" s="208"/>
      <c r="AD68" s="208"/>
      <c r="AE68" s="208"/>
      <c r="AF68" s="208"/>
      <c r="AG68" s="208"/>
      <c r="AH68" s="208"/>
      <c r="AI68" s="208"/>
      <c r="AJ68" s="208"/>
      <c r="AK68" s="208"/>
      <c r="AL68" s="208"/>
      <c r="AM68" s="208"/>
      <c r="AN68" s="208"/>
      <c r="AO68" s="208"/>
      <c r="AP68" s="208"/>
      <c r="AQ68" s="208"/>
      <c r="AR68" s="208"/>
      <c r="AS68" s="208"/>
      <c r="AT68" s="208"/>
      <c r="AU68" s="208"/>
      <c r="AV68" s="208"/>
      <c r="AW68" s="208"/>
      <c r="AX68" s="208"/>
      <c r="AY68" s="5"/>
      <c r="AZ68" s="5"/>
    </row>
    <row r="69" spans="1:52" ht="7.2" customHeight="1" x14ac:dyDescent="0.3">
      <c r="A69" s="5"/>
      <c r="B69" s="5"/>
      <c r="C69" s="229" t="s">
        <v>87</v>
      </c>
      <c r="D69" s="229"/>
      <c r="E69" s="229"/>
      <c r="F69" s="229"/>
      <c r="G69" s="229"/>
      <c r="H69" s="229"/>
      <c r="I69" s="229"/>
      <c r="J69" s="229"/>
      <c r="K69" s="229"/>
      <c r="L69" s="229"/>
      <c r="M69" s="229"/>
      <c r="N69" s="229"/>
      <c r="O69" s="229"/>
      <c r="P69" s="208">
        <f>'Fórmulas 2'!I37</f>
        <v>398</v>
      </c>
      <c r="Q69" s="208"/>
      <c r="R69" s="208"/>
      <c r="S69" s="208"/>
      <c r="T69" s="208"/>
      <c r="U69" s="208">
        <f>'Fórmulas 2'!I38</f>
        <v>437.80000000000007</v>
      </c>
      <c r="V69" s="208"/>
      <c r="W69" s="208"/>
      <c r="X69" s="208"/>
      <c r="Y69" s="208"/>
      <c r="Z69" s="208">
        <f>'Fórmulas 2'!I39</f>
        <v>477.6</v>
      </c>
      <c r="AA69" s="208"/>
      <c r="AB69" s="208"/>
      <c r="AC69" s="208"/>
      <c r="AD69" s="208"/>
      <c r="AE69" s="208">
        <f>'Fórmulas 2'!I40</f>
        <v>517.4</v>
      </c>
      <c r="AF69" s="208"/>
      <c r="AG69" s="208"/>
      <c r="AH69" s="208"/>
      <c r="AI69" s="208"/>
      <c r="AJ69" s="208">
        <f>'Fórmulas 2'!I41</f>
        <v>487.55000000000007</v>
      </c>
      <c r="AK69" s="208"/>
      <c r="AL69" s="208"/>
      <c r="AM69" s="208"/>
      <c r="AN69" s="208"/>
      <c r="AO69" s="208">
        <f>'Fórmulas 2'!I42</f>
        <v>447.75</v>
      </c>
      <c r="AP69" s="208"/>
      <c r="AQ69" s="208"/>
      <c r="AR69" s="208"/>
      <c r="AS69" s="208"/>
      <c r="AT69" s="208">
        <f>'Fórmulas 2'!I43</f>
        <v>527.35</v>
      </c>
      <c r="AU69" s="208"/>
      <c r="AV69" s="208"/>
      <c r="AW69" s="208"/>
      <c r="AX69" s="208"/>
      <c r="AY69" s="5"/>
      <c r="AZ69" s="5"/>
    </row>
    <row r="70" spans="1:52" ht="7.2" customHeight="1" x14ac:dyDescent="0.3">
      <c r="A70" s="5"/>
      <c r="B70" s="5"/>
      <c r="C70" s="229"/>
      <c r="D70" s="229"/>
      <c r="E70" s="229"/>
      <c r="F70" s="229"/>
      <c r="G70" s="229"/>
      <c r="H70" s="229"/>
      <c r="I70" s="229"/>
      <c r="J70" s="229"/>
      <c r="K70" s="229"/>
      <c r="L70" s="229"/>
      <c r="M70" s="229"/>
      <c r="N70" s="229"/>
      <c r="O70" s="229"/>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8"/>
      <c r="AY70" s="5"/>
      <c r="AZ70" s="5"/>
    </row>
    <row r="71" spans="1:52" ht="7.2" customHeight="1" x14ac:dyDescent="0.3">
      <c r="A71" s="5"/>
      <c r="B71" s="5"/>
      <c r="C71" s="229"/>
      <c r="D71" s="229"/>
      <c r="E71" s="229"/>
      <c r="F71" s="229"/>
      <c r="G71" s="229"/>
      <c r="H71" s="229"/>
      <c r="I71" s="229"/>
      <c r="J71" s="229"/>
      <c r="K71" s="229"/>
      <c r="L71" s="229"/>
      <c r="M71" s="229"/>
      <c r="N71" s="229"/>
      <c r="O71" s="229"/>
      <c r="P71" s="208"/>
      <c r="Q71" s="208"/>
      <c r="R71" s="208"/>
      <c r="S71" s="208"/>
      <c r="T71" s="208"/>
      <c r="U71" s="208"/>
      <c r="V71" s="208"/>
      <c r="W71" s="208"/>
      <c r="X71" s="208"/>
      <c r="Y71" s="208"/>
      <c r="Z71" s="208"/>
      <c r="AA71" s="208"/>
      <c r="AB71" s="208"/>
      <c r="AC71" s="208"/>
      <c r="AD71" s="208"/>
      <c r="AE71" s="208"/>
      <c r="AF71" s="208"/>
      <c r="AG71" s="208"/>
      <c r="AH71" s="208"/>
      <c r="AI71" s="208"/>
      <c r="AJ71" s="208"/>
      <c r="AK71" s="208"/>
      <c r="AL71" s="208"/>
      <c r="AM71" s="208"/>
      <c r="AN71" s="208"/>
      <c r="AO71" s="208"/>
      <c r="AP71" s="208"/>
      <c r="AQ71" s="208"/>
      <c r="AR71" s="208"/>
      <c r="AS71" s="208"/>
      <c r="AT71" s="208"/>
      <c r="AU71" s="208"/>
      <c r="AV71" s="208"/>
      <c r="AW71" s="208"/>
      <c r="AX71" s="208"/>
      <c r="AY71" s="5"/>
      <c r="AZ71" s="5"/>
    </row>
    <row r="72" spans="1:52" ht="7.2" customHeight="1" x14ac:dyDescent="0.3">
      <c r="A72" s="5"/>
      <c r="B72" s="5"/>
      <c r="C72" s="229" t="s">
        <v>88</v>
      </c>
      <c r="D72" s="229"/>
      <c r="E72" s="229"/>
      <c r="F72" s="229"/>
      <c r="G72" s="229"/>
      <c r="H72" s="229"/>
      <c r="I72" s="229"/>
      <c r="J72" s="229"/>
      <c r="K72" s="229"/>
      <c r="L72" s="229"/>
      <c r="M72" s="229"/>
      <c r="N72" s="229"/>
      <c r="O72" s="229"/>
      <c r="P72" s="208">
        <f>'Fórmulas 2'!I44</f>
        <v>497.5</v>
      </c>
      <c r="Q72" s="208"/>
      <c r="R72" s="208"/>
      <c r="S72" s="208"/>
      <c r="T72" s="208"/>
      <c r="U72" s="208">
        <f>'Fórmulas 2'!I45</f>
        <v>537.30000000000007</v>
      </c>
      <c r="V72" s="208"/>
      <c r="W72" s="208"/>
      <c r="X72" s="208"/>
      <c r="Y72" s="208"/>
      <c r="Z72" s="208">
        <f>'Fórmulas 2'!I46</f>
        <v>577.1</v>
      </c>
      <c r="AA72" s="208"/>
      <c r="AB72" s="208"/>
      <c r="AC72" s="208"/>
      <c r="AD72" s="208"/>
      <c r="AE72" s="208">
        <f>'Fórmulas 2'!I47</f>
        <v>616.9</v>
      </c>
      <c r="AF72" s="208"/>
      <c r="AG72" s="208"/>
      <c r="AH72" s="208"/>
      <c r="AI72" s="208"/>
      <c r="AJ72" s="208">
        <f>'Fórmulas 2'!I48</f>
        <v>587.05000000000007</v>
      </c>
      <c r="AK72" s="208"/>
      <c r="AL72" s="208"/>
      <c r="AM72" s="208"/>
      <c r="AN72" s="208"/>
      <c r="AO72" s="208">
        <f>'Fórmulas 2'!I49</f>
        <v>547.25</v>
      </c>
      <c r="AP72" s="208"/>
      <c r="AQ72" s="208"/>
      <c r="AR72" s="208"/>
      <c r="AS72" s="208"/>
      <c r="AT72" s="208">
        <f>'Fórmulas 2'!I50</f>
        <v>626.85</v>
      </c>
      <c r="AU72" s="208"/>
      <c r="AV72" s="208"/>
      <c r="AW72" s="208"/>
      <c r="AX72" s="208"/>
      <c r="AY72" s="5"/>
      <c r="AZ72" s="5"/>
    </row>
    <row r="73" spans="1:52" ht="7.2" customHeight="1" x14ac:dyDescent="0.3">
      <c r="A73" s="5"/>
      <c r="B73" s="5"/>
      <c r="C73" s="229"/>
      <c r="D73" s="229"/>
      <c r="E73" s="229"/>
      <c r="F73" s="229"/>
      <c r="G73" s="229"/>
      <c r="H73" s="229"/>
      <c r="I73" s="229"/>
      <c r="J73" s="229"/>
      <c r="K73" s="229"/>
      <c r="L73" s="229"/>
      <c r="M73" s="229"/>
      <c r="N73" s="229"/>
      <c r="O73" s="229"/>
      <c r="P73" s="208"/>
      <c r="Q73" s="208"/>
      <c r="R73" s="208"/>
      <c r="S73" s="208"/>
      <c r="T73" s="208"/>
      <c r="U73" s="208"/>
      <c r="V73" s="208"/>
      <c r="W73" s="208"/>
      <c r="X73" s="208"/>
      <c r="Y73" s="208"/>
      <c r="Z73" s="208"/>
      <c r="AA73" s="208"/>
      <c r="AB73" s="208"/>
      <c r="AC73" s="208"/>
      <c r="AD73" s="208"/>
      <c r="AE73" s="208"/>
      <c r="AF73" s="208"/>
      <c r="AG73" s="208"/>
      <c r="AH73" s="208"/>
      <c r="AI73" s="208"/>
      <c r="AJ73" s="208"/>
      <c r="AK73" s="208"/>
      <c r="AL73" s="208"/>
      <c r="AM73" s="208"/>
      <c r="AN73" s="208"/>
      <c r="AO73" s="208"/>
      <c r="AP73" s="208"/>
      <c r="AQ73" s="208"/>
      <c r="AR73" s="208"/>
      <c r="AS73" s="208"/>
      <c r="AT73" s="208"/>
      <c r="AU73" s="208"/>
      <c r="AV73" s="208"/>
      <c r="AW73" s="208"/>
      <c r="AX73" s="208"/>
      <c r="AY73" s="5"/>
      <c r="AZ73" s="5"/>
    </row>
    <row r="74" spans="1:52" ht="7.2" customHeight="1" x14ac:dyDescent="0.3">
      <c r="A74" s="5"/>
      <c r="B74" s="5"/>
      <c r="C74" s="229"/>
      <c r="D74" s="229"/>
      <c r="E74" s="229"/>
      <c r="F74" s="229"/>
      <c r="G74" s="229"/>
      <c r="H74" s="229"/>
      <c r="I74" s="229"/>
      <c r="J74" s="229"/>
      <c r="K74" s="229"/>
      <c r="L74" s="229"/>
      <c r="M74" s="229"/>
      <c r="N74" s="229"/>
      <c r="O74" s="229"/>
      <c r="P74" s="208"/>
      <c r="Q74" s="208"/>
      <c r="R74" s="208"/>
      <c r="S74" s="208"/>
      <c r="T74" s="208"/>
      <c r="U74" s="208"/>
      <c r="V74" s="208"/>
      <c r="W74" s="208"/>
      <c r="X74" s="208"/>
      <c r="Y74" s="208"/>
      <c r="Z74" s="208"/>
      <c r="AA74" s="208"/>
      <c r="AB74" s="208"/>
      <c r="AC74" s="208"/>
      <c r="AD74" s="208"/>
      <c r="AE74" s="208"/>
      <c r="AF74" s="208"/>
      <c r="AG74" s="208"/>
      <c r="AH74" s="208"/>
      <c r="AI74" s="208"/>
      <c r="AJ74" s="208"/>
      <c r="AK74" s="208"/>
      <c r="AL74" s="208"/>
      <c r="AM74" s="208"/>
      <c r="AN74" s="208"/>
      <c r="AO74" s="208"/>
      <c r="AP74" s="208"/>
      <c r="AQ74" s="208"/>
      <c r="AR74" s="208"/>
      <c r="AS74" s="208"/>
      <c r="AT74" s="208"/>
      <c r="AU74" s="208"/>
      <c r="AV74" s="208"/>
      <c r="AW74" s="208"/>
      <c r="AX74" s="208"/>
      <c r="AY74" s="5"/>
      <c r="AZ74" s="5"/>
    </row>
    <row r="75" spans="1:52" ht="7.2" customHeight="1" x14ac:dyDescent="0.3">
      <c r="A75" s="5"/>
      <c r="B75" s="5"/>
      <c r="C75" s="5"/>
      <c r="D75" s="5"/>
      <c r="E75" s="5"/>
      <c r="F75" s="5"/>
      <c r="G75" s="5"/>
      <c r="H75" s="5"/>
      <c r="I75" s="5"/>
      <c r="J75" s="5"/>
      <c r="K75" s="5"/>
      <c r="L75" s="5"/>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5"/>
      <c r="AX75" s="5"/>
      <c r="AY75" s="5"/>
      <c r="AZ75" s="5"/>
    </row>
    <row r="76" spans="1:52" ht="7.2" customHeight="1" x14ac:dyDescent="0.3">
      <c r="A76" s="5"/>
      <c r="B76" s="5"/>
      <c r="C76" s="5"/>
      <c r="D76" s="5"/>
      <c r="E76" s="5"/>
      <c r="F76" s="5"/>
      <c r="G76" s="5"/>
      <c r="H76" s="5"/>
      <c r="I76" s="5"/>
      <c r="J76" s="5"/>
      <c r="K76" s="5"/>
      <c r="L76" s="5"/>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5"/>
      <c r="AX76" s="5"/>
      <c r="AY76" s="5"/>
      <c r="AZ76" s="5"/>
    </row>
    <row r="77" spans="1:52" ht="7.2" customHeight="1" x14ac:dyDescent="0.3">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row>
    <row r="78" spans="1:52" ht="7.2" customHeight="1" x14ac:dyDescent="0.3">
      <c r="A78" s="5"/>
      <c r="B78" s="5"/>
      <c r="C78" s="141" t="s">
        <v>6703</v>
      </c>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5"/>
    </row>
    <row r="79" spans="1:52" ht="7.2" customHeight="1" x14ac:dyDescent="0.3">
      <c r="A79" s="5"/>
      <c r="B79" s="5"/>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c r="AH79" s="141"/>
      <c r="AI79" s="141"/>
      <c r="AJ79" s="141"/>
      <c r="AK79" s="141"/>
      <c r="AL79" s="141"/>
      <c r="AM79" s="141"/>
      <c r="AN79" s="141"/>
      <c r="AO79" s="141"/>
      <c r="AP79" s="141"/>
      <c r="AQ79" s="141"/>
      <c r="AR79" s="141"/>
      <c r="AS79" s="141"/>
      <c r="AT79" s="141"/>
      <c r="AU79" s="141"/>
      <c r="AV79" s="141"/>
      <c r="AW79" s="141"/>
      <c r="AX79" s="141"/>
      <c r="AY79" s="141"/>
      <c r="AZ79" s="5"/>
    </row>
    <row r="80" spans="1:52" ht="7.2" customHeight="1" x14ac:dyDescent="0.3">
      <c r="A80" s="5"/>
      <c r="B80" s="5"/>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5"/>
    </row>
    <row r="81" spans="1:52" ht="7.2" customHeight="1" x14ac:dyDescent="0.3">
      <c r="A81" s="5"/>
      <c r="B81" s="5"/>
      <c r="C81" s="177" t="s">
        <v>6677</v>
      </c>
      <c r="D81" s="177"/>
      <c r="E81" s="177"/>
      <c r="F81" s="177"/>
      <c r="G81" s="177"/>
      <c r="H81" s="177"/>
      <c r="I81" s="177"/>
      <c r="J81" s="177"/>
      <c r="K81" s="177"/>
      <c r="L81" s="177"/>
      <c r="M81" s="177"/>
      <c r="N81" s="177"/>
      <c r="O81" s="177"/>
      <c r="P81" s="230" t="s">
        <v>74</v>
      </c>
      <c r="Q81" s="230"/>
      <c r="R81" s="230"/>
      <c r="S81" s="230"/>
      <c r="T81" s="230"/>
      <c r="U81" s="230" t="s">
        <v>75</v>
      </c>
      <c r="V81" s="230"/>
      <c r="W81" s="230"/>
      <c r="X81" s="230"/>
      <c r="Y81" s="230"/>
      <c r="Z81" s="230" t="s">
        <v>76</v>
      </c>
      <c r="AA81" s="230"/>
      <c r="AB81" s="230"/>
      <c r="AC81" s="230"/>
      <c r="AD81" s="230"/>
      <c r="AE81" s="238" t="s">
        <v>77</v>
      </c>
      <c r="AF81" s="238"/>
      <c r="AG81" s="238"/>
      <c r="AH81" s="238"/>
      <c r="AI81" s="238"/>
      <c r="AJ81" s="238" t="s">
        <v>78</v>
      </c>
      <c r="AK81" s="238"/>
      <c r="AL81" s="238"/>
      <c r="AM81" s="238"/>
      <c r="AN81" s="238"/>
      <c r="AO81" s="238" t="s">
        <v>79</v>
      </c>
      <c r="AP81" s="238"/>
      <c r="AQ81" s="238"/>
      <c r="AR81" s="238"/>
      <c r="AS81" s="238"/>
      <c r="AT81" s="230" t="s">
        <v>80</v>
      </c>
      <c r="AU81" s="230"/>
      <c r="AV81" s="230"/>
      <c r="AW81" s="230"/>
      <c r="AX81" s="230"/>
      <c r="AY81" s="5"/>
      <c r="AZ81" s="5"/>
    </row>
    <row r="82" spans="1:52" ht="7.2" customHeight="1" x14ac:dyDescent="0.3">
      <c r="A82" s="5"/>
      <c r="B82" s="5"/>
      <c r="C82" s="177"/>
      <c r="D82" s="177"/>
      <c r="E82" s="177"/>
      <c r="F82" s="177"/>
      <c r="G82" s="177"/>
      <c r="H82" s="177"/>
      <c r="I82" s="177"/>
      <c r="J82" s="177"/>
      <c r="K82" s="177"/>
      <c r="L82" s="177"/>
      <c r="M82" s="177"/>
      <c r="N82" s="177"/>
      <c r="O82" s="177"/>
      <c r="P82" s="230"/>
      <c r="Q82" s="230"/>
      <c r="R82" s="230"/>
      <c r="S82" s="230"/>
      <c r="T82" s="230"/>
      <c r="U82" s="230"/>
      <c r="V82" s="230"/>
      <c r="W82" s="230"/>
      <c r="X82" s="230"/>
      <c r="Y82" s="230"/>
      <c r="Z82" s="230"/>
      <c r="AA82" s="230"/>
      <c r="AB82" s="230"/>
      <c r="AC82" s="230"/>
      <c r="AD82" s="230"/>
      <c r="AE82" s="238"/>
      <c r="AF82" s="238"/>
      <c r="AG82" s="238"/>
      <c r="AH82" s="238"/>
      <c r="AI82" s="238"/>
      <c r="AJ82" s="238"/>
      <c r="AK82" s="238"/>
      <c r="AL82" s="238"/>
      <c r="AM82" s="238"/>
      <c r="AN82" s="238"/>
      <c r="AO82" s="238"/>
      <c r="AP82" s="238"/>
      <c r="AQ82" s="238"/>
      <c r="AR82" s="238"/>
      <c r="AS82" s="238"/>
      <c r="AT82" s="230"/>
      <c r="AU82" s="230"/>
      <c r="AV82" s="230"/>
      <c r="AW82" s="230"/>
      <c r="AX82" s="230"/>
      <c r="AY82" s="5"/>
      <c r="AZ82" s="5"/>
    </row>
    <row r="83" spans="1:52" ht="7.2" customHeight="1" x14ac:dyDescent="0.3">
      <c r="A83" s="5"/>
      <c r="B83" s="5"/>
      <c r="C83" s="177"/>
      <c r="D83" s="177"/>
      <c r="E83" s="177"/>
      <c r="F83" s="177"/>
      <c r="G83" s="177"/>
      <c r="H83" s="177"/>
      <c r="I83" s="177"/>
      <c r="J83" s="177"/>
      <c r="K83" s="177"/>
      <c r="L83" s="177"/>
      <c r="M83" s="177"/>
      <c r="N83" s="177"/>
      <c r="O83" s="177"/>
      <c r="P83" s="230"/>
      <c r="Q83" s="230"/>
      <c r="R83" s="230"/>
      <c r="S83" s="230"/>
      <c r="T83" s="230"/>
      <c r="U83" s="230"/>
      <c r="V83" s="230"/>
      <c r="W83" s="230"/>
      <c r="X83" s="230"/>
      <c r="Y83" s="230"/>
      <c r="Z83" s="230"/>
      <c r="AA83" s="230"/>
      <c r="AB83" s="230"/>
      <c r="AC83" s="230"/>
      <c r="AD83" s="230"/>
      <c r="AE83" s="238"/>
      <c r="AF83" s="238"/>
      <c r="AG83" s="238"/>
      <c r="AH83" s="238"/>
      <c r="AI83" s="238"/>
      <c r="AJ83" s="238"/>
      <c r="AK83" s="238"/>
      <c r="AL83" s="238"/>
      <c r="AM83" s="238"/>
      <c r="AN83" s="238"/>
      <c r="AO83" s="238"/>
      <c r="AP83" s="238"/>
      <c r="AQ83" s="238"/>
      <c r="AR83" s="238"/>
      <c r="AS83" s="238"/>
      <c r="AT83" s="230"/>
      <c r="AU83" s="230"/>
      <c r="AV83" s="230"/>
      <c r="AW83" s="230"/>
      <c r="AX83" s="230"/>
      <c r="AY83" s="5"/>
      <c r="AZ83" s="5"/>
    </row>
    <row r="84" spans="1:52" ht="7.2" customHeight="1" x14ac:dyDescent="0.3">
      <c r="A84" s="5"/>
      <c r="B84" s="5"/>
      <c r="C84" s="177"/>
      <c r="D84" s="177"/>
      <c r="E84" s="177"/>
      <c r="F84" s="177"/>
      <c r="G84" s="177"/>
      <c r="H84" s="177"/>
      <c r="I84" s="177"/>
      <c r="J84" s="177"/>
      <c r="K84" s="177"/>
      <c r="L84" s="177"/>
      <c r="M84" s="177"/>
      <c r="N84" s="177"/>
      <c r="O84" s="177"/>
      <c r="P84" s="230"/>
      <c r="Q84" s="230"/>
      <c r="R84" s="230"/>
      <c r="S84" s="230"/>
      <c r="T84" s="230"/>
      <c r="U84" s="230"/>
      <c r="V84" s="230"/>
      <c r="W84" s="230"/>
      <c r="X84" s="230"/>
      <c r="Y84" s="230"/>
      <c r="Z84" s="230"/>
      <c r="AA84" s="230"/>
      <c r="AB84" s="230"/>
      <c r="AC84" s="230"/>
      <c r="AD84" s="230"/>
      <c r="AE84" s="238"/>
      <c r="AF84" s="238"/>
      <c r="AG84" s="238"/>
      <c r="AH84" s="238"/>
      <c r="AI84" s="238"/>
      <c r="AJ84" s="238"/>
      <c r="AK84" s="238"/>
      <c r="AL84" s="238"/>
      <c r="AM84" s="238"/>
      <c r="AN84" s="238"/>
      <c r="AO84" s="238"/>
      <c r="AP84" s="238"/>
      <c r="AQ84" s="238"/>
      <c r="AR84" s="238"/>
      <c r="AS84" s="238"/>
      <c r="AT84" s="230"/>
      <c r="AU84" s="230"/>
      <c r="AV84" s="230"/>
      <c r="AW84" s="230"/>
      <c r="AX84" s="230"/>
      <c r="AY84" s="5"/>
      <c r="AZ84" s="5"/>
    </row>
    <row r="85" spans="1:52" ht="7.2" customHeight="1" x14ac:dyDescent="0.3">
      <c r="A85" s="5"/>
      <c r="B85" s="5"/>
      <c r="C85" s="229" t="s">
        <v>82</v>
      </c>
      <c r="D85" s="229"/>
      <c r="E85" s="229"/>
      <c r="F85" s="229"/>
      <c r="G85" s="229"/>
      <c r="H85" s="229"/>
      <c r="I85" s="229"/>
      <c r="J85" s="229"/>
      <c r="K85" s="229"/>
      <c r="L85" s="229"/>
      <c r="M85" s="229"/>
      <c r="N85" s="229"/>
      <c r="O85" s="229"/>
      <c r="P85" s="208">
        <f>'Fórmulas 2'!I51</f>
        <v>0</v>
      </c>
      <c r="Q85" s="208"/>
      <c r="R85" s="208"/>
      <c r="S85" s="208"/>
      <c r="T85" s="208"/>
      <c r="U85" s="208">
        <f>'Fórmulas 2'!I52</f>
        <v>59.800000000000011</v>
      </c>
      <c r="V85" s="208"/>
      <c r="W85" s="208"/>
      <c r="X85" s="208"/>
      <c r="Y85" s="208"/>
      <c r="Z85" s="208">
        <f>'Fórmulas 2'!I53</f>
        <v>119.59999999999997</v>
      </c>
      <c r="AA85" s="208"/>
      <c r="AB85" s="208"/>
      <c r="AC85" s="208"/>
      <c r="AD85" s="208"/>
      <c r="AE85" s="208">
        <f>'Fórmulas 2'!I54</f>
        <v>179.40000000000003</v>
      </c>
      <c r="AF85" s="208"/>
      <c r="AG85" s="208"/>
      <c r="AH85" s="208"/>
      <c r="AI85" s="208"/>
      <c r="AJ85" s="208">
        <f>'Fórmulas 2'!I55</f>
        <v>134.55000000000001</v>
      </c>
      <c r="AK85" s="208"/>
      <c r="AL85" s="208"/>
      <c r="AM85" s="208"/>
      <c r="AN85" s="208"/>
      <c r="AO85" s="208">
        <f>'Fórmulas 2'!I56</f>
        <v>74.75</v>
      </c>
      <c r="AP85" s="208"/>
      <c r="AQ85" s="208"/>
      <c r="AR85" s="208"/>
      <c r="AS85" s="208"/>
      <c r="AT85" s="208">
        <f>'Fórmulas 2'!I57</f>
        <v>194.34999999999997</v>
      </c>
      <c r="AU85" s="208"/>
      <c r="AV85" s="208"/>
      <c r="AW85" s="208"/>
      <c r="AX85" s="208"/>
      <c r="AY85" s="5"/>
      <c r="AZ85" s="5"/>
    </row>
    <row r="86" spans="1:52" ht="7.2" customHeight="1" x14ac:dyDescent="0.3">
      <c r="A86" s="5"/>
      <c r="B86" s="5"/>
      <c r="C86" s="229"/>
      <c r="D86" s="229"/>
      <c r="E86" s="229"/>
      <c r="F86" s="229"/>
      <c r="G86" s="229"/>
      <c r="H86" s="229"/>
      <c r="I86" s="229"/>
      <c r="J86" s="229"/>
      <c r="K86" s="229"/>
      <c r="L86" s="229"/>
      <c r="M86" s="229"/>
      <c r="N86" s="229"/>
      <c r="O86" s="229"/>
      <c r="P86" s="208"/>
      <c r="Q86" s="208"/>
      <c r="R86" s="208"/>
      <c r="S86" s="208"/>
      <c r="T86" s="208"/>
      <c r="U86" s="208"/>
      <c r="V86" s="208"/>
      <c r="W86" s="208"/>
      <c r="X86" s="208"/>
      <c r="Y86" s="208"/>
      <c r="Z86" s="208"/>
      <c r="AA86" s="208"/>
      <c r="AB86" s="208"/>
      <c r="AC86" s="208"/>
      <c r="AD86" s="208"/>
      <c r="AE86" s="208"/>
      <c r="AF86" s="208"/>
      <c r="AG86" s="208"/>
      <c r="AH86" s="208"/>
      <c r="AI86" s="208"/>
      <c r="AJ86" s="208"/>
      <c r="AK86" s="208"/>
      <c r="AL86" s="208"/>
      <c r="AM86" s="208"/>
      <c r="AN86" s="208"/>
      <c r="AO86" s="208"/>
      <c r="AP86" s="208"/>
      <c r="AQ86" s="208"/>
      <c r="AR86" s="208"/>
      <c r="AS86" s="208"/>
      <c r="AT86" s="208"/>
      <c r="AU86" s="208"/>
      <c r="AV86" s="208"/>
      <c r="AW86" s="208"/>
      <c r="AX86" s="208"/>
      <c r="AY86" s="5"/>
      <c r="AZ86" s="5"/>
    </row>
    <row r="87" spans="1:52" ht="7.2" customHeight="1" x14ac:dyDescent="0.3">
      <c r="A87" s="5"/>
      <c r="B87" s="5"/>
      <c r="C87" s="229"/>
      <c r="D87" s="229"/>
      <c r="E87" s="229"/>
      <c r="F87" s="229"/>
      <c r="G87" s="229"/>
      <c r="H87" s="229"/>
      <c r="I87" s="229"/>
      <c r="J87" s="229"/>
      <c r="K87" s="229"/>
      <c r="L87" s="229"/>
      <c r="M87" s="229"/>
      <c r="N87" s="229"/>
      <c r="O87" s="229"/>
      <c r="P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208"/>
      <c r="AM87" s="208"/>
      <c r="AN87" s="208"/>
      <c r="AO87" s="208"/>
      <c r="AP87" s="208"/>
      <c r="AQ87" s="208"/>
      <c r="AR87" s="208"/>
      <c r="AS87" s="208"/>
      <c r="AT87" s="208"/>
      <c r="AU87" s="208"/>
      <c r="AV87" s="208"/>
      <c r="AW87" s="208"/>
      <c r="AX87" s="208"/>
      <c r="AY87" s="5"/>
      <c r="AZ87" s="5"/>
    </row>
    <row r="88" spans="1:52" ht="7.2" customHeight="1" x14ac:dyDescent="0.3">
      <c r="A88" s="5"/>
      <c r="B88" s="5"/>
      <c r="C88" s="229" t="s">
        <v>83</v>
      </c>
      <c r="D88" s="229"/>
      <c r="E88" s="229"/>
      <c r="F88" s="229"/>
      <c r="G88" s="229"/>
      <c r="H88" s="229"/>
      <c r="I88" s="229"/>
      <c r="J88" s="229"/>
      <c r="K88" s="229"/>
      <c r="L88" s="229"/>
      <c r="M88" s="229"/>
      <c r="N88" s="229"/>
      <c r="O88" s="229"/>
      <c r="P88" s="208">
        <f>'Fórmulas 2'!I58</f>
        <v>74.75</v>
      </c>
      <c r="Q88" s="208"/>
      <c r="R88" s="208"/>
      <c r="S88" s="208"/>
      <c r="T88" s="208"/>
      <c r="U88" s="208">
        <f>'Fórmulas 2'!I59</f>
        <v>134.55000000000001</v>
      </c>
      <c r="V88" s="208"/>
      <c r="W88" s="208"/>
      <c r="X88" s="208"/>
      <c r="Y88" s="208"/>
      <c r="Z88" s="208">
        <f>'Fórmulas 2'!I60</f>
        <v>194.34999999999997</v>
      </c>
      <c r="AA88" s="208"/>
      <c r="AB88" s="208"/>
      <c r="AC88" s="208"/>
      <c r="AD88" s="208"/>
      <c r="AE88" s="208">
        <f>'Fórmulas 2'!I61</f>
        <v>254.14999999999998</v>
      </c>
      <c r="AF88" s="208"/>
      <c r="AG88" s="208"/>
      <c r="AH88" s="208"/>
      <c r="AI88" s="208"/>
      <c r="AJ88" s="208">
        <f>'Fórmulas 2'!I62</f>
        <v>209.3</v>
      </c>
      <c r="AK88" s="208"/>
      <c r="AL88" s="208"/>
      <c r="AM88" s="208"/>
      <c r="AN88" s="208"/>
      <c r="AO88" s="208">
        <f>'Fórmulas 2'!I63</f>
        <v>149.5</v>
      </c>
      <c r="AP88" s="208"/>
      <c r="AQ88" s="208"/>
      <c r="AR88" s="208"/>
      <c r="AS88" s="208"/>
      <c r="AT88" s="208">
        <f>'Fórmulas 2'!I64</f>
        <v>269.10000000000002</v>
      </c>
      <c r="AU88" s="208"/>
      <c r="AV88" s="208"/>
      <c r="AW88" s="208"/>
      <c r="AX88" s="208"/>
      <c r="AY88" s="5"/>
      <c r="AZ88" s="5"/>
    </row>
    <row r="89" spans="1:52" ht="7.2" customHeight="1" x14ac:dyDescent="0.3">
      <c r="A89" s="5"/>
      <c r="B89" s="5"/>
      <c r="C89" s="229"/>
      <c r="D89" s="229"/>
      <c r="E89" s="229"/>
      <c r="F89" s="229"/>
      <c r="G89" s="229"/>
      <c r="H89" s="229"/>
      <c r="I89" s="229"/>
      <c r="J89" s="229"/>
      <c r="K89" s="229"/>
      <c r="L89" s="229"/>
      <c r="M89" s="229"/>
      <c r="N89" s="229"/>
      <c r="O89" s="229"/>
      <c r="P89" s="208"/>
      <c r="Q89" s="208"/>
      <c r="R89" s="208"/>
      <c r="S89" s="208"/>
      <c r="T89" s="208"/>
      <c r="U89" s="208"/>
      <c r="V89" s="208"/>
      <c r="W89" s="208"/>
      <c r="X89" s="208"/>
      <c r="Y89" s="208"/>
      <c r="Z89" s="208"/>
      <c r="AA89" s="208"/>
      <c r="AB89" s="208"/>
      <c r="AC89" s="208"/>
      <c r="AD89" s="208"/>
      <c r="AE89" s="208"/>
      <c r="AF89" s="208"/>
      <c r="AG89" s="208"/>
      <c r="AH89" s="208"/>
      <c r="AI89" s="208"/>
      <c r="AJ89" s="208"/>
      <c r="AK89" s="208"/>
      <c r="AL89" s="208"/>
      <c r="AM89" s="208"/>
      <c r="AN89" s="208"/>
      <c r="AO89" s="208"/>
      <c r="AP89" s="208"/>
      <c r="AQ89" s="208"/>
      <c r="AR89" s="208"/>
      <c r="AS89" s="208"/>
      <c r="AT89" s="208"/>
      <c r="AU89" s="208"/>
      <c r="AV89" s="208"/>
      <c r="AW89" s="208"/>
      <c r="AX89" s="208"/>
      <c r="AY89" s="5"/>
      <c r="AZ89" s="5"/>
    </row>
    <row r="90" spans="1:52" ht="7.2" customHeight="1" x14ac:dyDescent="0.3">
      <c r="A90" s="5"/>
      <c r="B90" s="5"/>
      <c r="C90" s="229"/>
      <c r="D90" s="229"/>
      <c r="E90" s="229"/>
      <c r="F90" s="229"/>
      <c r="G90" s="229"/>
      <c r="H90" s="229"/>
      <c r="I90" s="229"/>
      <c r="J90" s="229"/>
      <c r="K90" s="229"/>
      <c r="L90" s="229"/>
      <c r="M90" s="229"/>
      <c r="N90" s="229"/>
      <c r="O90" s="229"/>
      <c r="P90" s="208"/>
      <c r="Q90" s="208"/>
      <c r="R90" s="208"/>
      <c r="S90" s="208"/>
      <c r="T90" s="208"/>
      <c r="U90" s="208"/>
      <c r="V90" s="208"/>
      <c r="W90" s="208"/>
      <c r="X90" s="208"/>
      <c r="Y90" s="208"/>
      <c r="Z90" s="208"/>
      <c r="AA90" s="208"/>
      <c r="AB90" s="208"/>
      <c r="AC90" s="208"/>
      <c r="AD90" s="208"/>
      <c r="AE90" s="208"/>
      <c r="AF90" s="208"/>
      <c r="AG90" s="208"/>
      <c r="AH90" s="208"/>
      <c r="AI90" s="208"/>
      <c r="AJ90" s="208"/>
      <c r="AK90" s="208"/>
      <c r="AL90" s="208"/>
      <c r="AM90" s="208"/>
      <c r="AN90" s="208"/>
      <c r="AO90" s="208"/>
      <c r="AP90" s="208"/>
      <c r="AQ90" s="208"/>
      <c r="AR90" s="208"/>
      <c r="AS90" s="208"/>
      <c r="AT90" s="208"/>
      <c r="AU90" s="208"/>
      <c r="AV90" s="208"/>
      <c r="AW90" s="208"/>
      <c r="AX90" s="208"/>
      <c r="AY90" s="5"/>
      <c r="AZ90" s="5"/>
    </row>
    <row r="91" spans="1:52" ht="7.2" customHeight="1" x14ac:dyDescent="0.3">
      <c r="A91" s="5"/>
      <c r="B91" s="5"/>
      <c r="C91" s="229" t="s">
        <v>85</v>
      </c>
      <c r="D91" s="229"/>
      <c r="E91" s="229"/>
      <c r="F91" s="229"/>
      <c r="G91" s="229"/>
      <c r="H91" s="229"/>
      <c r="I91" s="229"/>
      <c r="J91" s="229"/>
      <c r="K91" s="229"/>
      <c r="L91" s="229"/>
      <c r="M91" s="229"/>
      <c r="N91" s="229"/>
      <c r="O91" s="229"/>
      <c r="P91" s="208">
        <f>'Fórmulas 2'!I65</f>
        <v>149.5</v>
      </c>
      <c r="Q91" s="208"/>
      <c r="R91" s="208"/>
      <c r="S91" s="208"/>
      <c r="T91" s="208"/>
      <c r="U91" s="208">
        <f>'Fórmulas 2'!I66</f>
        <v>209.3</v>
      </c>
      <c r="V91" s="208"/>
      <c r="W91" s="208"/>
      <c r="X91" s="208"/>
      <c r="Y91" s="208"/>
      <c r="Z91" s="208">
        <f>'Fórmulas 2'!I67</f>
        <v>269.10000000000002</v>
      </c>
      <c r="AA91" s="208"/>
      <c r="AB91" s="208"/>
      <c r="AC91" s="208"/>
      <c r="AD91" s="208"/>
      <c r="AE91" s="208">
        <f>'Fórmulas 2'!I68</f>
        <v>328.9</v>
      </c>
      <c r="AF91" s="208"/>
      <c r="AG91" s="208"/>
      <c r="AH91" s="208"/>
      <c r="AI91" s="208"/>
      <c r="AJ91" s="208">
        <f>'Fórmulas 2'!I69</f>
        <v>284.04999999999995</v>
      </c>
      <c r="AK91" s="208"/>
      <c r="AL91" s="208"/>
      <c r="AM91" s="208"/>
      <c r="AN91" s="208"/>
      <c r="AO91" s="208">
        <f>'Fórmulas 2'!I70</f>
        <v>224.25</v>
      </c>
      <c r="AP91" s="208"/>
      <c r="AQ91" s="208"/>
      <c r="AR91" s="208"/>
      <c r="AS91" s="208"/>
      <c r="AT91" s="208">
        <f>'Fórmulas 2'!I71</f>
        <v>343.85</v>
      </c>
      <c r="AU91" s="208"/>
      <c r="AV91" s="208"/>
      <c r="AW91" s="208"/>
      <c r="AX91" s="208"/>
      <c r="AY91" s="5"/>
      <c r="AZ91" s="5"/>
    </row>
    <row r="92" spans="1:52" ht="7.2" customHeight="1" x14ac:dyDescent="0.3">
      <c r="A92" s="5"/>
      <c r="B92" s="5"/>
      <c r="C92" s="229"/>
      <c r="D92" s="229"/>
      <c r="E92" s="229"/>
      <c r="F92" s="229"/>
      <c r="G92" s="229"/>
      <c r="H92" s="229"/>
      <c r="I92" s="229"/>
      <c r="J92" s="229"/>
      <c r="K92" s="229"/>
      <c r="L92" s="229"/>
      <c r="M92" s="229"/>
      <c r="N92" s="229"/>
      <c r="O92" s="229"/>
      <c r="P92" s="208"/>
      <c r="Q92" s="208"/>
      <c r="R92" s="208"/>
      <c r="S92" s="208"/>
      <c r="T92" s="208"/>
      <c r="U92" s="208"/>
      <c r="V92" s="208"/>
      <c r="W92" s="208"/>
      <c r="X92" s="208"/>
      <c r="Y92" s="208"/>
      <c r="Z92" s="208"/>
      <c r="AA92" s="208"/>
      <c r="AB92" s="208"/>
      <c r="AC92" s="208"/>
      <c r="AD92" s="208"/>
      <c r="AE92" s="208"/>
      <c r="AF92" s="208"/>
      <c r="AG92" s="208"/>
      <c r="AH92" s="208"/>
      <c r="AI92" s="208"/>
      <c r="AJ92" s="208"/>
      <c r="AK92" s="208"/>
      <c r="AL92" s="208"/>
      <c r="AM92" s="208"/>
      <c r="AN92" s="208"/>
      <c r="AO92" s="208"/>
      <c r="AP92" s="208"/>
      <c r="AQ92" s="208"/>
      <c r="AR92" s="208"/>
      <c r="AS92" s="208"/>
      <c r="AT92" s="208"/>
      <c r="AU92" s="208"/>
      <c r="AV92" s="208"/>
      <c r="AW92" s="208"/>
      <c r="AX92" s="208"/>
      <c r="AY92" s="5"/>
      <c r="AZ92" s="5"/>
    </row>
    <row r="93" spans="1:52" ht="7.2" customHeight="1" x14ac:dyDescent="0.3">
      <c r="A93" s="5"/>
      <c r="B93" s="5"/>
      <c r="C93" s="229"/>
      <c r="D93" s="229"/>
      <c r="E93" s="229"/>
      <c r="F93" s="229"/>
      <c r="G93" s="229"/>
      <c r="H93" s="229"/>
      <c r="I93" s="229"/>
      <c r="J93" s="229"/>
      <c r="K93" s="229"/>
      <c r="L93" s="229"/>
      <c r="M93" s="229"/>
      <c r="N93" s="229"/>
      <c r="O93" s="229"/>
      <c r="P93" s="208"/>
      <c r="Q93" s="208"/>
      <c r="R93" s="208"/>
      <c r="S93" s="208"/>
      <c r="T93" s="208"/>
      <c r="U93" s="208"/>
      <c r="V93" s="208"/>
      <c r="W93" s="208"/>
      <c r="X93" s="208"/>
      <c r="Y93" s="208"/>
      <c r="Z93" s="208"/>
      <c r="AA93" s="208"/>
      <c r="AB93" s="208"/>
      <c r="AC93" s="208"/>
      <c r="AD93" s="208"/>
      <c r="AE93" s="208"/>
      <c r="AF93" s="208"/>
      <c r="AG93" s="208"/>
      <c r="AH93" s="208"/>
      <c r="AI93" s="208"/>
      <c r="AJ93" s="208"/>
      <c r="AK93" s="208"/>
      <c r="AL93" s="208"/>
      <c r="AM93" s="208"/>
      <c r="AN93" s="208"/>
      <c r="AO93" s="208"/>
      <c r="AP93" s="208"/>
      <c r="AQ93" s="208"/>
      <c r="AR93" s="208"/>
      <c r="AS93" s="208"/>
      <c r="AT93" s="208"/>
      <c r="AU93" s="208"/>
      <c r="AV93" s="208"/>
      <c r="AW93" s="208"/>
      <c r="AX93" s="208"/>
      <c r="AY93" s="5"/>
      <c r="AZ93" s="5"/>
    </row>
    <row r="94" spans="1:52" ht="7.2" customHeight="1" x14ac:dyDescent="0.3">
      <c r="A94" s="5"/>
      <c r="B94" s="5"/>
      <c r="C94" s="229" t="s">
        <v>86</v>
      </c>
      <c r="D94" s="229"/>
      <c r="E94" s="229"/>
      <c r="F94" s="229"/>
      <c r="G94" s="229"/>
      <c r="H94" s="229"/>
      <c r="I94" s="229"/>
      <c r="J94" s="229"/>
      <c r="K94" s="229"/>
      <c r="L94" s="229"/>
      <c r="M94" s="229"/>
      <c r="N94" s="229"/>
      <c r="O94" s="229"/>
      <c r="P94" s="208">
        <f>'Fórmulas 2'!I72</f>
        <v>299</v>
      </c>
      <c r="Q94" s="208"/>
      <c r="R94" s="208"/>
      <c r="S94" s="208"/>
      <c r="T94" s="208"/>
      <c r="U94" s="208">
        <f>'Fórmulas 2'!I73</f>
        <v>358.80000000000007</v>
      </c>
      <c r="V94" s="208"/>
      <c r="W94" s="208"/>
      <c r="X94" s="208"/>
      <c r="Y94" s="208"/>
      <c r="Z94" s="208">
        <f>'Fórmulas 2'!I74</f>
        <v>418.6</v>
      </c>
      <c r="AA94" s="208"/>
      <c r="AB94" s="208"/>
      <c r="AC94" s="208"/>
      <c r="AD94" s="208"/>
      <c r="AE94" s="208">
        <f>'Fórmulas 2'!I75</f>
        <v>478.4</v>
      </c>
      <c r="AF94" s="208"/>
      <c r="AG94" s="208"/>
      <c r="AH94" s="208"/>
      <c r="AI94" s="208"/>
      <c r="AJ94" s="208">
        <f>'Fórmulas 2'!I76</f>
        <v>433.55000000000007</v>
      </c>
      <c r="AK94" s="208"/>
      <c r="AL94" s="208"/>
      <c r="AM94" s="208"/>
      <c r="AN94" s="208"/>
      <c r="AO94" s="208">
        <f>'Fórmulas 2'!I77</f>
        <v>373.75</v>
      </c>
      <c r="AP94" s="208"/>
      <c r="AQ94" s="208"/>
      <c r="AR94" s="208"/>
      <c r="AS94" s="208"/>
      <c r="AT94" s="208">
        <f>'Fórmulas 2'!I78</f>
        <v>493.35</v>
      </c>
      <c r="AU94" s="208"/>
      <c r="AV94" s="208"/>
      <c r="AW94" s="208"/>
      <c r="AX94" s="208"/>
      <c r="AY94" s="5"/>
      <c r="AZ94" s="5"/>
    </row>
    <row r="95" spans="1:52" ht="7.2" customHeight="1" x14ac:dyDescent="0.3">
      <c r="A95" s="5"/>
      <c r="B95" s="5"/>
      <c r="C95" s="229"/>
      <c r="D95" s="229"/>
      <c r="E95" s="229"/>
      <c r="F95" s="229"/>
      <c r="G95" s="229"/>
      <c r="H95" s="229"/>
      <c r="I95" s="229"/>
      <c r="J95" s="229"/>
      <c r="K95" s="229"/>
      <c r="L95" s="229"/>
      <c r="M95" s="229"/>
      <c r="N95" s="229"/>
      <c r="O95" s="229"/>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8"/>
      <c r="AP95" s="208"/>
      <c r="AQ95" s="208"/>
      <c r="AR95" s="208"/>
      <c r="AS95" s="208"/>
      <c r="AT95" s="208"/>
      <c r="AU95" s="208"/>
      <c r="AV95" s="208"/>
      <c r="AW95" s="208"/>
      <c r="AX95" s="208"/>
      <c r="AY95" s="5"/>
      <c r="AZ95" s="5"/>
    </row>
    <row r="96" spans="1:52" ht="7.2" customHeight="1" x14ac:dyDescent="0.3">
      <c r="A96" s="5"/>
      <c r="B96" s="5"/>
      <c r="C96" s="229"/>
      <c r="D96" s="229"/>
      <c r="E96" s="229"/>
      <c r="F96" s="229"/>
      <c r="G96" s="229"/>
      <c r="H96" s="229"/>
      <c r="I96" s="229"/>
      <c r="J96" s="229"/>
      <c r="K96" s="229"/>
      <c r="L96" s="229"/>
      <c r="M96" s="229"/>
      <c r="N96" s="229"/>
      <c r="O96" s="229"/>
      <c r="P96" s="208"/>
      <c r="Q96" s="208"/>
      <c r="R96" s="208"/>
      <c r="S96" s="208"/>
      <c r="T96" s="208"/>
      <c r="U96" s="208"/>
      <c r="V96" s="208"/>
      <c r="W96" s="208"/>
      <c r="X96" s="208"/>
      <c r="Y96" s="208"/>
      <c r="Z96" s="208"/>
      <c r="AA96" s="208"/>
      <c r="AB96" s="208"/>
      <c r="AC96" s="208"/>
      <c r="AD96" s="208"/>
      <c r="AE96" s="208"/>
      <c r="AF96" s="208"/>
      <c r="AG96" s="208"/>
      <c r="AH96" s="208"/>
      <c r="AI96" s="208"/>
      <c r="AJ96" s="208"/>
      <c r="AK96" s="208"/>
      <c r="AL96" s="208"/>
      <c r="AM96" s="208"/>
      <c r="AN96" s="208"/>
      <c r="AO96" s="208"/>
      <c r="AP96" s="208"/>
      <c r="AQ96" s="208"/>
      <c r="AR96" s="208"/>
      <c r="AS96" s="208"/>
      <c r="AT96" s="208"/>
      <c r="AU96" s="208"/>
      <c r="AV96" s="208"/>
      <c r="AW96" s="208"/>
      <c r="AX96" s="208"/>
      <c r="AY96" s="5"/>
      <c r="AZ96" s="5"/>
    </row>
    <row r="97" spans="1:52" ht="7.2" customHeight="1" x14ac:dyDescent="0.3">
      <c r="A97" s="5"/>
      <c r="B97" s="5"/>
      <c r="C97" s="229" t="s">
        <v>87</v>
      </c>
      <c r="D97" s="229"/>
      <c r="E97" s="229"/>
      <c r="F97" s="229"/>
      <c r="G97" s="229"/>
      <c r="H97" s="229"/>
      <c r="I97" s="229"/>
      <c r="J97" s="229"/>
      <c r="K97" s="229"/>
      <c r="L97" s="229"/>
      <c r="M97" s="229"/>
      <c r="N97" s="229"/>
      <c r="O97" s="229"/>
      <c r="P97" s="208">
        <f>'Fórmulas 2'!I79</f>
        <v>598</v>
      </c>
      <c r="Q97" s="208"/>
      <c r="R97" s="208"/>
      <c r="S97" s="208"/>
      <c r="T97" s="208"/>
      <c r="U97" s="208">
        <f>'Fórmulas 2'!I80</f>
        <v>657.80000000000007</v>
      </c>
      <c r="V97" s="208"/>
      <c r="W97" s="208"/>
      <c r="X97" s="208"/>
      <c r="Y97" s="208"/>
      <c r="Z97" s="208">
        <f>'Fórmulas 2'!I81</f>
        <v>717.6</v>
      </c>
      <c r="AA97" s="208"/>
      <c r="AB97" s="208"/>
      <c r="AC97" s="208"/>
      <c r="AD97" s="208"/>
      <c r="AE97" s="208">
        <f>'Fórmulas 2'!I82</f>
        <v>777.40000000000009</v>
      </c>
      <c r="AF97" s="208"/>
      <c r="AG97" s="208"/>
      <c r="AH97" s="208"/>
      <c r="AI97" s="208"/>
      <c r="AJ97" s="208">
        <f>'Fórmulas 2'!I83</f>
        <v>732.55</v>
      </c>
      <c r="AK97" s="208"/>
      <c r="AL97" s="208"/>
      <c r="AM97" s="208"/>
      <c r="AN97" s="208"/>
      <c r="AO97" s="208">
        <f>'Fórmulas 2'!I84</f>
        <v>672.75</v>
      </c>
      <c r="AP97" s="208"/>
      <c r="AQ97" s="208"/>
      <c r="AR97" s="208"/>
      <c r="AS97" s="208"/>
      <c r="AT97" s="208">
        <f>'Fórmulas 2'!I85</f>
        <v>792.34999999999991</v>
      </c>
      <c r="AU97" s="208"/>
      <c r="AV97" s="208"/>
      <c r="AW97" s="208"/>
      <c r="AX97" s="208"/>
      <c r="AY97" s="5"/>
      <c r="AZ97" s="5"/>
    </row>
    <row r="98" spans="1:52" ht="7.2" customHeight="1" x14ac:dyDescent="0.3">
      <c r="A98" s="5"/>
      <c r="B98" s="5"/>
      <c r="C98" s="229"/>
      <c r="D98" s="229"/>
      <c r="E98" s="229"/>
      <c r="F98" s="229"/>
      <c r="G98" s="229"/>
      <c r="H98" s="229"/>
      <c r="I98" s="229"/>
      <c r="J98" s="229"/>
      <c r="K98" s="229"/>
      <c r="L98" s="229"/>
      <c r="M98" s="229"/>
      <c r="N98" s="229"/>
      <c r="O98" s="229"/>
      <c r="P98" s="208"/>
      <c r="Q98" s="208"/>
      <c r="R98" s="208"/>
      <c r="S98" s="208"/>
      <c r="T98" s="208"/>
      <c r="U98" s="208"/>
      <c r="V98" s="208"/>
      <c r="W98" s="208"/>
      <c r="X98" s="208"/>
      <c r="Y98" s="208"/>
      <c r="Z98" s="208"/>
      <c r="AA98" s="208"/>
      <c r="AB98" s="208"/>
      <c r="AC98" s="208"/>
      <c r="AD98" s="208"/>
      <c r="AE98" s="208"/>
      <c r="AF98" s="208"/>
      <c r="AG98" s="208"/>
      <c r="AH98" s="208"/>
      <c r="AI98" s="208"/>
      <c r="AJ98" s="208"/>
      <c r="AK98" s="208"/>
      <c r="AL98" s="208"/>
      <c r="AM98" s="208"/>
      <c r="AN98" s="208"/>
      <c r="AO98" s="208"/>
      <c r="AP98" s="208"/>
      <c r="AQ98" s="208"/>
      <c r="AR98" s="208"/>
      <c r="AS98" s="208"/>
      <c r="AT98" s="208"/>
      <c r="AU98" s="208"/>
      <c r="AV98" s="208"/>
      <c r="AW98" s="208"/>
      <c r="AX98" s="208"/>
      <c r="AY98" s="5"/>
      <c r="AZ98" s="5"/>
    </row>
    <row r="99" spans="1:52" ht="7.2" customHeight="1" x14ac:dyDescent="0.3">
      <c r="A99" s="5"/>
      <c r="B99" s="5"/>
      <c r="C99" s="229"/>
      <c r="D99" s="229"/>
      <c r="E99" s="229"/>
      <c r="F99" s="229"/>
      <c r="G99" s="229"/>
      <c r="H99" s="229"/>
      <c r="I99" s="229"/>
      <c r="J99" s="229"/>
      <c r="K99" s="229"/>
      <c r="L99" s="229"/>
      <c r="M99" s="229"/>
      <c r="N99" s="229"/>
      <c r="O99" s="229"/>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8"/>
      <c r="AY99" s="5"/>
      <c r="AZ99" s="5"/>
    </row>
    <row r="100" spans="1:52" ht="7.2" customHeight="1" x14ac:dyDescent="0.3">
      <c r="A100" s="5"/>
      <c r="B100" s="5"/>
      <c r="C100" s="229" t="s">
        <v>88</v>
      </c>
      <c r="D100" s="229"/>
      <c r="E100" s="229"/>
      <c r="F100" s="229"/>
      <c r="G100" s="229"/>
      <c r="H100" s="229"/>
      <c r="I100" s="229"/>
      <c r="J100" s="229"/>
      <c r="K100" s="229"/>
      <c r="L100" s="229"/>
      <c r="M100" s="229"/>
      <c r="N100" s="229"/>
      <c r="O100" s="229"/>
      <c r="P100" s="208">
        <f>'Fórmulas 2'!I86</f>
        <v>747.5</v>
      </c>
      <c r="Q100" s="208"/>
      <c r="R100" s="208"/>
      <c r="S100" s="208"/>
      <c r="T100" s="208"/>
      <c r="U100" s="208">
        <f>'Fórmulas 2'!I87</f>
        <v>807.3</v>
      </c>
      <c r="V100" s="208"/>
      <c r="W100" s="208"/>
      <c r="X100" s="208"/>
      <c r="Y100" s="208"/>
      <c r="Z100" s="208">
        <f>'Fórmulas 2'!I88</f>
        <v>867.09999999999991</v>
      </c>
      <c r="AA100" s="208"/>
      <c r="AB100" s="208"/>
      <c r="AC100" s="208"/>
      <c r="AD100" s="208"/>
      <c r="AE100" s="208">
        <f>'Fórmulas 2'!I89</f>
        <v>926.89999999999986</v>
      </c>
      <c r="AF100" s="208"/>
      <c r="AG100" s="208"/>
      <c r="AH100" s="208"/>
      <c r="AI100" s="208"/>
      <c r="AJ100" s="208">
        <f>'Fórmulas 2'!I90</f>
        <v>882.05</v>
      </c>
      <c r="AK100" s="208"/>
      <c r="AL100" s="208"/>
      <c r="AM100" s="208"/>
      <c r="AN100" s="208"/>
      <c r="AO100" s="208">
        <f>'Fórmulas 2'!I91</f>
        <v>822.25</v>
      </c>
      <c r="AP100" s="208"/>
      <c r="AQ100" s="208"/>
      <c r="AR100" s="208"/>
      <c r="AS100" s="208"/>
      <c r="AT100" s="208">
        <f>'Fórmulas 2'!I92</f>
        <v>941.85000000000014</v>
      </c>
      <c r="AU100" s="208"/>
      <c r="AV100" s="208"/>
      <c r="AW100" s="208"/>
      <c r="AX100" s="208"/>
      <c r="AY100" s="5"/>
      <c r="AZ100" s="5"/>
    </row>
    <row r="101" spans="1:52" ht="7.2" customHeight="1" x14ac:dyDescent="0.3">
      <c r="A101" s="5"/>
      <c r="B101" s="5"/>
      <c r="C101" s="229"/>
      <c r="D101" s="229"/>
      <c r="E101" s="229"/>
      <c r="F101" s="229"/>
      <c r="G101" s="229"/>
      <c r="H101" s="229"/>
      <c r="I101" s="229"/>
      <c r="J101" s="229"/>
      <c r="K101" s="229"/>
      <c r="L101" s="229"/>
      <c r="M101" s="229"/>
      <c r="N101" s="229"/>
      <c r="O101" s="229"/>
      <c r="P101" s="208"/>
      <c r="Q101" s="208"/>
      <c r="R101" s="208"/>
      <c r="S101" s="208"/>
      <c r="T101" s="208"/>
      <c r="U101" s="208"/>
      <c r="V101" s="208"/>
      <c r="W101" s="208"/>
      <c r="X101" s="208"/>
      <c r="Y101" s="208"/>
      <c r="Z101" s="208"/>
      <c r="AA101" s="208"/>
      <c r="AB101" s="208"/>
      <c r="AC101" s="208"/>
      <c r="AD101" s="208"/>
      <c r="AE101" s="208"/>
      <c r="AF101" s="208"/>
      <c r="AG101" s="208"/>
      <c r="AH101" s="208"/>
      <c r="AI101" s="208"/>
      <c r="AJ101" s="208"/>
      <c r="AK101" s="208"/>
      <c r="AL101" s="208"/>
      <c r="AM101" s="208"/>
      <c r="AN101" s="208"/>
      <c r="AO101" s="208"/>
      <c r="AP101" s="208"/>
      <c r="AQ101" s="208"/>
      <c r="AR101" s="208"/>
      <c r="AS101" s="208"/>
      <c r="AT101" s="208"/>
      <c r="AU101" s="208"/>
      <c r="AV101" s="208"/>
      <c r="AW101" s="208"/>
      <c r="AX101" s="208"/>
      <c r="AY101" s="5"/>
      <c r="AZ101" s="5"/>
    </row>
    <row r="102" spans="1:52" ht="7.2" customHeight="1" x14ac:dyDescent="0.3">
      <c r="A102" s="5"/>
      <c r="B102" s="5"/>
      <c r="C102" s="229"/>
      <c r="D102" s="229"/>
      <c r="E102" s="229"/>
      <c r="F102" s="229"/>
      <c r="G102" s="229"/>
      <c r="H102" s="229"/>
      <c r="I102" s="229"/>
      <c r="J102" s="229"/>
      <c r="K102" s="229"/>
      <c r="L102" s="229"/>
      <c r="M102" s="229"/>
      <c r="N102" s="229"/>
      <c r="O102" s="229"/>
      <c r="P102" s="208"/>
      <c r="Q102" s="208"/>
      <c r="R102" s="208"/>
      <c r="S102" s="208"/>
      <c r="T102" s="208"/>
      <c r="U102" s="208"/>
      <c r="V102" s="208"/>
      <c r="W102" s="208"/>
      <c r="X102" s="208"/>
      <c r="Y102" s="208"/>
      <c r="Z102" s="208"/>
      <c r="AA102" s="208"/>
      <c r="AB102" s="208"/>
      <c r="AC102" s="208"/>
      <c r="AD102" s="208"/>
      <c r="AE102" s="208"/>
      <c r="AF102" s="208"/>
      <c r="AG102" s="208"/>
      <c r="AH102" s="208"/>
      <c r="AI102" s="208"/>
      <c r="AJ102" s="208"/>
      <c r="AK102" s="208"/>
      <c r="AL102" s="208"/>
      <c r="AM102" s="208"/>
      <c r="AN102" s="208"/>
      <c r="AO102" s="208"/>
      <c r="AP102" s="208"/>
      <c r="AQ102" s="208"/>
      <c r="AR102" s="208"/>
      <c r="AS102" s="208"/>
      <c r="AT102" s="208"/>
      <c r="AU102" s="208"/>
      <c r="AV102" s="208"/>
      <c r="AW102" s="208"/>
      <c r="AX102" s="208"/>
      <c r="AY102" s="5"/>
      <c r="AZ102" s="5"/>
    </row>
    <row r="103" spans="1:52" ht="7.2" customHeight="1" x14ac:dyDescent="0.3">
      <c r="A103" s="5"/>
      <c r="B103" s="5"/>
      <c r="C103" s="74"/>
      <c r="D103" s="74"/>
      <c r="E103" s="74"/>
      <c r="F103" s="74"/>
      <c r="G103" s="74"/>
      <c r="H103" s="74"/>
      <c r="I103" s="74"/>
      <c r="J103" s="74"/>
      <c r="K103" s="74"/>
      <c r="L103" s="74"/>
      <c r="M103" s="74"/>
      <c r="N103" s="74"/>
      <c r="O103" s="74"/>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5"/>
      <c r="AZ103" s="5"/>
    </row>
    <row r="104" spans="1:52" ht="7.2" customHeight="1" x14ac:dyDescent="0.3">
      <c r="A104" s="5"/>
      <c r="B104" s="5"/>
      <c r="C104" s="74"/>
      <c r="D104" s="74"/>
      <c r="E104" s="74"/>
      <c r="F104" s="74"/>
      <c r="G104" s="74"/>
      <c r="H104" s="74"/>
      <c r="I104" s="74"/>
      <c r="J104" s="74"/>
      <c r="K104" s="74"/>
      <c r="L104" s="74"/>
      <c r="M104" s="74"/>
      <c r="N104" s="74"/>
      <c r="O104" s="74"/>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5"/>
      <c r="AZ104" s="5"/>
    </row>
    <row r="105" spans="1:52" ht="7.2" customHeight="1" x14ac:dyDescent="0.3">
      <c r="A105" s="5"/>
      <c r="B105" s="5"/>
      <c r="C105" s="5"/>
      <c r="D105" s="5"/>
      <c r="E105" s="5"/>
      <c r="F105" s="5"/>
      <c r="G105" s="5"/>
      <c r="H105" s="5"/>
      <c r="I105" s="5"/>
      <c r="J105" s="5"/>
      <c r="K105" s="5"/>
      <c r="L105" s="5"/>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5"/>
      <c r="AX105" s="5"/>
      <c r="AY105" s="5"/>
      <c r="AZ105" s="5"/>
    </row>
    <row r="106" spans="1:52" ht="7.2" customHeight="1" x14ac:dyDescent="0.3">
      <c r="A106" s="5"/>
      <c r="B106" s="5"/>
      <c r="C106" s="5"/>
      <c r="D106" s="5"/>
      <c r="E106" s="5"/>
      <c r="F106" s="5"/>
      <c r="G106" s="5"/>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5"/>
      <c r="AY106" s="5"/>
      <c r="AZ106" s="5"/>
    </row>
    <row r="107" spans="1:52" ht="7.2" customHeight="1" x14ac:dyDescent="0.3">
      <c r="A107" s="5"/>
      <c r="B107" s="5"/>
      <c r="C107" s="5"/>
      <c r="D107" s="5"/>
      <c r="E107" s="5"/>
      <c r="F107" s="5"/>
      <c r="G107" s="5"/>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5"/>
      <c r="AY107" s="5"/>
      <c r="AZ107" s="5"/>
    </row>
    <row r="108" spans="1:52" ht="7.2" customHeight="1" x14ac:dyDescent="0.3">
      <c r="A108" s="25"/>
      <c r="B108" s="25"/>
      <c r="C108" s="25"/>
      <c r="D108" s="25"/>
      <c r="E108" s="25"/>
      <c r="F108" s="25"/>
      <c r="G108" s="25"/>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5"/>
      <c r="AY108" s="24"/>
      <c r="AZ108" s="24"/>
    </row>
    <row r="109" spans="1:52" ht="7.2" customHeight="1" x14ac:dyDescent="0.3">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4"/>
      <c r="AZ109" s="24"/>
    </row>
    <row r="110" spans="1:52" ht="7.2" customHeight="1" x14ac:dyDescent="0.3">
      <c r="A110" s="25"/>
      <c r="B110" s="25"/>
      <c r="C110" s="233" t="s">
        <v>24</v>
      </c>
      <c r="D110" s="233"/>
      <c r="E110" s="233"/>
      <c r="F110" s="233"/>
      <c r="G110" s="233"/>
      <c r="H110" s="233"/>
      <c r="I110" s="233"/>
      <c r="J110" s="233"/>
      <c r="K110" s="233"/>
      <c r="L110" s="233"/>
      <c r="M110" s="233"/>
      <c r="N110" s="233"/>
      <c r="O110" s="233"/>
      <c r="P110" s="233"/>
      <c r="Q110" s="233"/>
      <c r="R110" s="27"/>
      <c r="S110" s="29"/>
      <c r="T110" s="234" t="s">
        <v>21</v>
      </c>
      <c r="U110" s="234"/>
      <c r="V110" s="234"/>
      <c r="W110" s="234"/>
      <c r="X110" s="234"/>
      <c r="Y110" s="234"/>
      <c r="Z110" s="234"/>
      <c r="AA110" s="234"/>
      <c r="AB110" s="234"/>
      <c r="AC110" s="234"/>
      <c r="AD110" s="234"/>
      <c r="AE110" s="234"/>
      <c r="AF110" s="234"/>
      <c r="AG110" s="234"/>
      <c r="AH110" s="26"/>
      <c r="AI110" s="235" t="s">
        <v>19</v>
      </c>
      <c r="AJ110" s="236"/>
      <c r="AK110" s="236"/>
      <c r="AL110" s="236"/>
      <c r="AM110" s="236"/>
      <c r="AN110" s="236"/>
      <c r="AO110" s="236"/>
      <c r="AP110" s="236"/>
      <c r="AQ110" s="236"/>
      <c r="AR110" s="236"/>
      <c r="AS110" s="236"/>
      <c r="AT110" s="236"/>
      <c r="AU110" s="236"/>
      <c r="AV110" s="26"/>
      <c r="AW110" s="26"/>
      <c r="AX110" s="25"/>
      <c r="AY110" s="24"/>
      <c r="AZ110" s="24"/>
    </row>
    <row r="111" spans="1:52" ht="7.2" customHeight="1" x14ac:dyDescent="0.3">
      <c r="A111" s="25"/>
      <c r="B111" s="25"/>
      <c r="C111" s="233"/>
      <c r="D111" s="233"/>
      <c r="E111" s="233"/>
      <c r="F111" s="233"/>
      <c r="G111" s="233"/>
      <c r="H111" s="233"/>
      <c r="I111" s="233"/>
      <c r="J111" s="233"/>
      <c r="K111" s="233"/>
      <c r="L111" s="233"/>
      <c r="M111" s="233"/>
      <c r="N111" s="233"/>
      <c r="O111" s="233"/>
      <c r="P111" s="233"/>
      <c r="Q111" s="233"/>
      <c r="R111" s="27"/>
      <c r="S111" s="29"/>
      <c r="T111" s="234"/>
      <c r="U111" s="234"/>
      <c r="V111" s="234"/>
      <c r="W111" s="234"/>
      <c r="X111" s="234"/>
      <c r="Y111" s="234"/>
      <c r="Z111" s="234"/>
      <c r="AA111" s="234"/>
      <c r="AB111" s="234"/>
      <c r="AC111" s="234"/>
      <c r="AD111" s="234"/>
      <c r="AE111" s="234"/>
      <c r="AF111" s="234"/>
      <c r="AG111" s="234"/>
      <c r="AH111" s="25"/>
      <c r="AI111" s="235"/>
      <c r="AJ111" s="236"/>
      <c r="AK111" s="236"/>
      <c r="AL111" s="236"/>
      <c r="AM111" s="236"/>
      <c r="AN111" s="236"/>
      <c r="AO111" s="236"/>
      <c r="AP111" s="236"/>
      <c r="AQ111" s="236"/>
      <c r="AR111" s="236"/>
      <c r="AS111" s="236"/>
      <c r="AT111" s="236"/>
      <c r="AU111" s="236"/>
      <c r="AV111" s="25"/>
      <c r="AW111" s="25"/>
      <c r="AX111" s="25"/>
      <c r="AY111" s="24"/>
      <c r="AZ111" s="24"/>
    </row>
    <row r="112" spans="1:52" ht="7.2" customHeight="1" x14ac:dyDescent="0.3">
      <c r="A112" s="25"/>
      <c r="B112" s="25"/>
      <c r="C112" s="233"/>
      <c r="D112" s="233"/>
      <c r="E112" s="233"/>
      <c r="F112" s="233"/>
      <c r="G112" s="233"/>
      <c r="H112" s="233"/>
      <c r="I112" s="233"/>
      <c r="J112" s="233"/>
      <c r="K112" s="233"/>
      <c r="L112" s="233"/>
      <c r="M112" s="233"/>
      <c r="N112" s="233"/>
      <c r="O112" s="233"/>
      <c r="P112" s="233"/>
      <c r="Q112" s="233"/>
      <c r="R112" s="28"/>
      <c r="S112" s="29"/>
      <c r="T112" s="237" t="s">
        <v>22</v>
      </c>
      <c r="U112" s="237"/>
      <c r="V112" s="237"/>
      <c r="W112" s="237"/>
      <c r="X112" s="237"/>
      <c r="Y112" s="237"/>
      <c r="Z112" s="237"/>
      <c r="AA112" s="237"/>
      <c r="AB112" s="237"/>
      <c r="AC112" s="237"/>
      <c r="AD112" s="237"/>
      <c r="AE112" s="237"/>
      <c r="AF112" s="237"/>
      <c r="AG112" s="237"/>
      <c r="AH112" s="25"/>
      <c r="AI112" s="235"/>
      <c r="AJ112" s="236"/>
      <c r="AK112" s="236"/>
      <c r="AL112" s="236"/>
      <c r="AM112" s="236"/>
      <c r="AN112" s="236"/>
      <c r="AO112" s="236"/>
      <c r="AP112" s="236"/>
      <c r="AQ112" s="236"/>
      <c r="AR112" s="236"/>
      <c r="AS112" s="236"/>
      <c r="AT112" s="236"/>
      <c r="AU112" s="236"/>
      <c r="AV112" s="25"/>
      <c r="AW112" s="25"/>
      <c r="AX112" s="25"/>
      <c r="AY112" s="24"/>
      <c r="AZ112" s="24"/>
    </row>
    <row r="113" spans="1:52" ht="7.2" customHeight="1" x14ac:dyDescent="0.3">
      <c r="A113" s="25"/>
      <c r="B113" s="25"/>
      <c r="C113" s="233"/>
      <c r="D113" s="233"/>
      <c r="E113" s="233"/>
      <c r="F113" s="233"/>
      <c r="G113" s="233"/>
      <c r="H113" s="233"/>
      <c r="I113" s="233"/>
      <c r="J113" s="233"/>
      <c r="K113" s="233"/>
      <c r="L113" s="233"/>
      <c r="M113" s="233"/>
      <c r="N113" s="233"/>
      <c r="O113" s="233"/>
      <c r="P113" s="233"/>
      <c r="Q113" s="233"/>
      <c r="R113" s="27"/>
      <c r="S113" s="29"/>
      <c r="T113" s="237"/>
      <c r="U113" s="237"/>
      <c r="V113" s="237"/>
      <c r="W113" s="237"/>
      <c r="X113" s="237"/>
      <c r="Y113" s="237"/>
      <c r="Z113" s="237"/>
      <c r="AA113" s="237"/>
      <c r="AB113" s="237"/>
      <c r="AC113" s="237"/>
      <c r="AD113" s="237"/>
      <c r="AE113" s="237"/>
      <c r="AF113" s="237"/>
      <c r="AG113" s="237"/>
      <c r="AH113" s="25"/>
      <c r="AI113" s="235" t="s">
        <v>20</v>
      </c>
      <c r="AJ113" s="236"/>
      <c r="AK113" s="236"/>
      <c r="AL113" s="236"/>
      <c r="AM113" s="236"/>
      <c r="AN113" s="236"/>
      <c r="AO113" s="236"/>
      <c r="AP113" s="236"/>
      <c r="AQ113" s="236"/>
      <c r="AR113" s="236"/>
      <c r="AS113" s="236"/>
      <c r="AT113" s="236"/>
      <c r="AU113" s="236"/>
      <c r="AV113" s="25"/>
      <c r="AW113" s="25"/>
      <c r="AX113" s="25"/>
      <c r="AY113" s="24"/>
      <c r="AZ113" s="24"/>
    </row>
    <row r="114" spans="1:52" ht="7.2" customHeight="1" x14ac:dyDescent="0.3">
      <c r="A114" s="25"/>
      <c r="B114" s="25"/>
      <c r="C114" s="233"/>
      <c r="D114" s="233"/>
      <c r="E114" s="233"/>
      <c r="F114" s="233"/>
      <c r="G114" s="233"/>
      <c r="H114" s="233"/>
      <c r="I114" s="233"/>
      <c r="J114" s="233"/>
      <c r="K114" s="233"/>
      <c r="L114" s="233"/>
      <c r="M114" s="233"/>
      <c r="N114" s="233"/>
      <c r="O114" s="233"/>
      <c r="P114" s="233"/>
      <c r="Q114" s="233"/>
      <c r="R114" s="27"/>
      <c r="S114" s="29"/>
      <c r="T114" s="234" t="s">
        <v>23</v>
      </c>
      <c r="U114" s="234"/>
      <c r="V114" s="234"/>
      <c r="W114" s="234"/>
      <c r="X114" s="234"/>
      <c r="Y114" s="234"/>
      <c r="Z114" s="234"/>
      <c r="AA114" s="234"/>
      <c r="AB114" s="234"/>
      <c r="AC114" s="234"/>
      <c r="AD114" s="234"/>
      <c r="AE114" s="234"/>
      <c r="AF114" s="234"/>
      <c r="AG114" s="234"/>
      <c r="AH114" s="25"/>
      <c r="AI114" s="235"/>
      <c r="AJ114" s="236"/>
      <c r="AK114" s="236"/>
      <c r="AL114" s="236"/>
      <c r="AM114" s="236"/>
      <c r="AN114" s="236"/>
      <c r="AO114" s="236"/>
      <c r="AP114" s="236"/>
      <c r="AQ114" s="236"/>
      <c r="AR114" s="236"/>
      <c r="AS114" s="236"/>
      <c r="AT114" s="236"/>
      <c r="AU114" s="236"/>
      <c r="AV114" s="25"/>
      <c r="AW114" s="25"/>
      <c r="AX114" s="25"/>
      <c r="AY114" s="24"/>
      <c r="AZ114" s="24"/>
    </row>
    <row r="115" spans="1:52" ht="7.2" customHeight="1" x14ac:dyDescent="0.3">
      <c r="A115" s="25"/>
      <c r="B115" s="25"/>
      <c r="C115" s="233"/>
      <c r="D115" s="233"/>
      <c r="E115" s="233"/>
      <c r="F115" s="233"/>
      <c r="G115" s="233"/>
      <c r="H115" s="233"/>
      <c r="I115" s="233"/>
      <c r="J115" s="233"/>
      <c r="K115" s="233"/>
      <c r="L115" s="233"/>
      <c r="M115" s="233"/>
      <c r="N115" s="233"/>
      <c r="O115" s="233"/>
      <c r="P115" s="233"/>
      <c r="Q115" s="233"/>
      <c r="R115" s="27"/>
      <c r="S115" s="29"/>
      <c r="T115" s="234"/>
      <c r="U115" s="234"/>
      <c r="V115" s="234"/>
      <c r="W115" s="234"/>
      <c r="X115" s="234"/>
      <c r="Y115" s="234"/>
      <c r="Z115" s="234"/>
      <c r="AA115" s="234"/>
      <c r="AB115" s="234"/>
      <c r="AC115" s="234"/>
      <c r="AD115" s="234"/>
      <c r="AE115" s="234"/>
      <c r="AF115" s="234"/>
      <c r="AG115" s="234"/>
      <c r="AH115" s="25"/>
      <c r="AI115" s="235"/>
      <c r="AJ115" s="236"/>
      <c r="AK115" s="236"/>
      <c r="AL115" s="236"/>
      <c r="AM115" s="236"/>
      <c r="AN115" s="236"/>
      <c r="AO115" s="236"/>
      <c r="AP115" s="236"/>
      <c r="AQ115" s="236"/>
      <c r="AR115" s="236"/>
      <c r="AS115" s="236"/>
      <c r="AT115" s="236"/>
      <c r="AU115" s="236"/>
      <c r="AV115" s="25"/>
      <c r="AW115" s="25"/>
      <c r="AX115" s="25"/>
      <c r="AY115" s="24"/>
      <c r="AZ115" s="24"/>
    </row>
    <row r="116" spans="1:52" ht="12.6" customHeight="1" x14ac:dyDescent="0.3">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4"/>
      <c r="AZ116" s="24"/>
    </row>
    <row r="117" spans="1:52" ht="7.2" customHeight="1" x14ac:dyDescent="0.3">
      <c r="A117" s="5"/>
      <c r="B117" s="5"/>
      <c r="C117" s="5"/>
      <c r="D117" s="5"/>
      <c r="E117" s="5"/>
      <c r="F117" s="5"/>
      <c r="G117" s="5"/>
      <c r="H117" s="5"/>
      <c r="I117" s="5"/>
      <c r="J117" s="5"/>
      <c r="K117" s="5"/>
      <c r="L117" s="5"/>
      <c r="M117" s="5"/>
      <c r="N117" s="5"/>
      <c r="O117" s="5"/>
      <c r="P117" s="5"/>
      <c r="Q117" s="5"/>
      <c r="R117" s="5"/>
      <c r="S117" s="221" t="e" vm="2">
        <v>#VALUE!</v>
      </c>
      <c r="T117" s="221"/>
      <c r="U117" s="221"/>
      <c r="V117" s="221"/>
      <c r="W117" s="221"/>
      <c r="X117" s="221"/>
      <c r="Y117" s="221"/>
      <c r="Z117" s="221"/>
      <c r="AA117" s="221"/>
      <c r="AB117" s="221"/>
      <c r="AC117" s="221"/>
      <c r="AD117" s="221"/>
      <c r="AE117" s="221"/>
      <c r="AF117" s="221"/>
      <c r="AG117" s="221"/>
      <c r="AH117" s="221"/>
      <c r="AI117" s="5"/>
      <c r="AJ117" s="5"/>
      <c r="AK117" s="5"/>
      <c r="AL117" s="5"/>
      <c r="AM117" s="5"/>
      <c r="AN117" s="5"/>
      <c r="AO117" s="5"/>
      <c r="AP117" s="5"/>
      <c r="AQ117" s="5"/>
      <c r="AR117" s="5"/>
      <c r="AS117" s="5"/>
      <c r="AT117" s="5"/>
      <c r="AU117" s="5"/>
      <c r="AV117" s="5"/>
      <c r="AW117" s="5"/>
      <c r="AX117" s="5"/>
      <c r="AY117" s="5"/>
      <c r="AZ117" s="5"/>
    </row>
    <row r="118" spans="1:52" ht="7.2" customHeight="1" x14ac:dyDescent="0.3">
      <c r="A118" s="5"/>
      <c r="B118" s="5"/>
      <c r="C118" s="5"/>
      <c r="D118" s="5"/>
      <c r="E118" s="5"/>
      <c r="F118" s="5"/>
      <c r="G118" s="5"/>
      <c r="H118" s="5"/>
      <c r="I118" s="5"/>
      <c r="J118" s="5"/>
      <c r="K118" s="5"/>
      <c r="L118" s="5"/>
      <c r="M118" s="5"/>
      <c r="N118" s="5"/>
      <c r="O118" s="5"/>
      <c r="P118" s="5"/>
      <c r="Q118" s="5"/>
      <c r="R118" s="5"/>
      <c r="S118" s="221"/>
      <c r="T118" s="221"/>
      <c r="U118" s="221"/>
      <c r="V118" s="221"/>
      <c r="W118" s="221"/>
      <c r="X118" s="221"/>
      <c r="Y118" s="221"/>
      <c r="Z118" s="221"/>
      <c r="AA118" s="221"/>
      <c r="AB118" s="221"/>
      <c r="AC118" s="221"/>
      <c r="AD118" s="221"/>
      <c r="AE118" s="221"/>
      <c r="AF118" s="221"/>
      <c r="AG118" s="221"/>
      <c r="AH118" s="221"/>
      <c r="AI118" s="5"/>
      <c r="AJ118" s="5"/>
      <c r="AK118" s="5"/>
      <c r="AL118" s="5"/>
      <c r="AM118" s="5"/>
      <c r="AN118" s="5"/>
      <c r="AO118" s="5"/>
      <c r="AP118" s="5"/>
      <c r="AQ118" s="5"/>
      <c r="AR118" s="5"/>
      <c r="AS118" s="5"/>
      <c r="AT118" s="5"/>
      <c r="AU118" s="5"/>
      <c r="AV118" s="5"/>
      <c r="AW118" s="5"/>
      <c r="AX118" s="5"/>
      <c r="AY118" s="5"/>
      <c r="AZ118" s="5"/>
    </row>
    <row r="119" spans="1:52" ht="7.2" customHeight="1" x14ac:dyDescent="0.3">
      <c r="A119" s="5"/>
      <c r="B119" s="5"/>
      <c r="C119" s="5"/>
      <c r="D119" s="5"/>
      <c r="E119" s="5"/>
      <c r="F119" s="5"/>
      <c r="G119" s="5"/>
      <c r="H119" s="5"/>
      <c r="I119" s="5"/>
      <c r="J119" s="5"/>
      <c r="K119" s="5"/>
      <c r="L119" s="5"/>
      <c r="M119" s="5"/>
      <c r="N119" s="5"/>
      <c r="O119" s="5"/>
      <c r="P119" s="5"/>
      <c r="Q119" s="5"/>
      <c r="R119" s="5"/>
      <c r="S119" s="221"/>
      <c r="T119" s="221"/>
      <c r="U119" s="221"/>
      <c r="V119" s="221"/>
      <c r="W119" s="221"/>
      <c r="X119" s="221"/>
      <c r="Y119" s="221"/>
      <c r="Z119" s="221"/>
      <c r="AA119" s="221"/>
      <c r="AB119" s="221"/>
      <c r="AC119" s="221"/>
      <c r="AD119" s="221"/>
      <c r="AE119" s="221"/>
      <c r="AF119" s="221"/>
      <c r="AG119" s="221"/>
      <c r="AH119" s="221"/>
      <c r="AI119" s="5"/>
      <c r="AJ119" s="5"/>
      <c r="AK119" s="5"/>
      <c r="AL119" s="5"/>
      <c r="AM119" s="5"/>
      <c r="AN119" s="5"/>
      <c r="AO119" s="5"/>
      <c r="AP119" s="5"/>
      <c r="AQ119" s="5"/>
      <c r="AR119" s="5"/>
      <c r="AS119" s="5"/>
      <c r="AT119" s="5"/>
      <c r="AU119" s="5"/>
      <c r="AV119" s="5"/>
      <c r="AW119" s="5"/>
      <c r="AX119" s="5"/>
      <c r="AY119" s="5"/>
      <c r="AZ119" s="5"/>
    </row>
    <row r="120" spans="1:52" ht="7.2" customHeight="1" x14ac:dyDescent="0.3">
      <c r="A120" s="5"/>
      <c r="B120" s="5"/>
      <c r="C120" s="5"/>
      <c r="D120" s="5"/>
      <c r="E120" s="5"/>
      <c r="F120" s="5"/>
      <c r="G120" s="5"/>
      <c r="H120" s="5"/>
      <c r="I120" s="5"/>
      <c r="J120" s="5"/>
      <c r="K120" s="5"/>
      <c r="L120" s="5"/>
      <c r="M120" s="5"/>
      <c r="N120" s="5"/>
      <c r="O120" s="5"/>
      <c r="P120" s="5"/>
      <c r="Q120" s="5"/>
      <c r="R120" s="5"/>
      <c r="S120" s="221"/>
      <c r="T120" s="221"/>
      <c r="U120" s="221"/>
      <c r="V120" s="221"/>
      <c r="W120" s="221"/>
      <c r="X120" s="221"/>
      <c r="Y120" s="221"/>
      <c r="Z120" s="221"/>
      <c r="AA120" s="221"/>
      <c r="AB120" s="221"/>
      <c r="AC120" s="221"/>
      <c r="AD120" s="221"/>
      <c r="AE120" s="221"/>
      <c r="AF120" s="221"/>
      <c r="AG120" s="221"/>
      <c r="AH120" s="221"/>
      <c r="AI120" s="5"/>
      <c r="AJ120" s="5"/>
      <c r="AK120" s="5"/>
      <c r="AL120" s="5"/>
      <c r="AM120" s="5"/>
      <c r="AN120" s="5"/>
      <c r="AO120" s="5"/>
      <c r="AP120" s="5"/>
      <c r="AQ120" s="5"/>
      <c r="AR120" s="5"/>
      <c r="AS120" s="5"/>
      <c r="AT120" s="5"/>
      <c r="AU120" s="5"/>
      <c r="AV120" s="5"/>
      <c r="AW120" s="5"/>
      <c r="AX120" s="5"/>
      <c r="AY120" s="5"/>
      <c r="AZ120" s="5"/>
    </row>
    <row r="121" spans="1:52" ht="10.8" customHeight="1" x14ac:dyDescent="0.3">
      <c r="A121" s="5"/>
      <c r="B121" s="5"/>
      <c r="C121" s="5"/>
      <c r="D121" s="5"/>
      <c r="E121" s="5"/>
      <c r="F121" s="5"/>
      <c r="G121" s="5"/>
      <c r="H121" s="5"/>
      <c r="I121" s="5"/>
      <c r="J121" s="5"/>
      <c r="K121" s="5"/>
      <c r="L121" s="5"/>
      <c r="M121" s="5"/>
      <c r="N121" s="5"/>
      <c r="O121" s="5"/>
      <c r="P121" s="5"/>
      <c r="Q121" s="5"/>
      <c r="R121" s="5"/>
      <c r="S121" s="221"/>
      <c r="T121" s="221"/>
      <c r="U121" s="221"/>
      <c r="V121" s="221"/>
      <c r="W121" s="221"/>
      <c r="X121" s="221"/>
      <c r="Y121" s="221"/>
      <c r="Z121" s="221"/>
      <c r="AA121" s="221"/>
      <c r="AB121" s="221"/>
      <c r="AC121" s="221"/>
      <c r="AD121" s="221"/>
      <c r="AE121" s="221"/>
      <c r="AF121" s="221"/>
      <c r="AG121" s="221"/>
      <c r="AH121" s="221"/>
      <c r="AI121" s="5"/>
      <c r="AJ121" s="5"/>
      <c r="AK121" s="5"/>
      <c r="AL121" s="5"/>
      <c r="AM121" s="5"/>
      <c r="AN121" s="5"/>
      <c r="AO121" s="5"/>
      <c r="AP121" s="5"/>
      <c r="AQ121" s="5"/>
      <c r="AR121" s="5"/>
      <c r="AS121" s="5"/>
      <c r="AT121" s="5"/>
      <c r="AU121" s="5"/>
      <c r="AV121" s="5"/>
      <c r="AW121" s="5"/>
      <c r="AX121" s="5"/>
      <c r="AY121" s="5"/>
      <c r="AZ121" s="5"/>
    </row>
    <row r="122" spans="1:52" ht="1.2" customHeight="1" x14ac:dyDescent="0.3">
      <c r="A122" s="5"/>
      <c r="B122" s="5"/>
      <c r="C122" s="5"/>
      <c r="D122" s="5"/>
      <c r="E122" s="5"/>
      <c r="F122" s="5"/>
      <c r="G122" s="5"/>
      <c r="H122" s="5"/>
      <c r="I122" s="5"/>
      <c r="J122" s="5"/>
      <c r="K122" s="5"/>
      <c r="L122" s="5"/>
      <c r="M122" s="5"/>
      <c r="N122" s="5"/>
      <c r="O122" s="5"/>
      <c r="P122" s="5"/>
      <c r="Q122" s="5"/>
      <c r="R122" s="5"/>
      <c r="S122" s="8"/>
      <c r="T122" s="8"/>
      <c r="U122" s="8"/>
      <c r="V122" s="8"/>
      <c r="W122" s="8"/>
      <c r="X122" s="8"/>
      <c r="Y122" s="8"/>
      <c r="Z122" s="8"/>
      <c r="AA122" s="8"/>
      <c r="AB122" s="8"/>
      <c r="AC122" s="8"/>
      <c r="AD122" s="8"/>
      <c r="AE122" s="8"/>
      <c r="AF122" s="8"/>
      <c r="AG122" s="8"/>
      <c r="AH122" s="8"/>
      <c r="AI122" s="5"/>
      <c r="AJ122" s="5"/>
      <c r="AK122" s="5"/>
      <c r="AL122" s="5"/>
      <c r="AM122" s="5"/>
      <c r="AN122" s="5"/>
      <c r="AO122" s="5"/>
      <c r="AP122" s="5"/>
      <c r="AQ122" s="5"/>
      <c r="AR122" s="5"/>
      <c r="AS122" s="5"/>
      <c r="AT122" s="5"/>
      <c r="AU122" s="5"/>
      <c r="AV122" s="5"/>
      <c r="AW122" s="5"/>
      <c r="AX122" s="5"/>
      <c r="AY122" s="5"/>
      <c r="AZ122" s="5"/>
    </row>
    <row r="123" spans="1:52" ht="3.6" customHeight="1" x14ac:dyDescent="0.3">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row>
    <row r="124" spans="1:52" ht="7.2" customHeight="1" x14ac:dyDescent="0.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row>
    <row r="125" spans="1:52" ht="7.2" customHeight="1" x14ac:dyDescent="0.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row>
    <row r="126" spans="1:52" ht="7.2" customHeight="1" x14ac:dyDescent="0.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row>
    <row r="127" spans="1:52" ht="7.2" customHeight="1" x14ac:dyDescent="0.3">
      <c r="A127" s="5"/>
      <c r="B127" s="5"/>
      <c r="C127" s="141" t="s">
        <v>6704</v>
      </c>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c r="AA127" s="141"/>
      <c r="AB127" s="141"/>
      <c r="AC127" s="141"/>
      <c r="AD127" s="141"/>
      <c r="AE127" s="141"/>
      <c r="AF127" s="141"/>
      <c r="AG127" s="141"/>
      <c r="AH127" s="141"/>
      <c r="AI127" s="141"/>
      <c r="AJ127" s="141"/>
      <c r="AK127" s="141"/>
      <c r="AL127" s="141"/>
      <c r="AM127" s="141"/>
      <c r="AN127" s="141"/>
      <c r="AO127" s="141"/>
      <c r="AP127" s="141"/>
      <c r="AQ127" s="141"/>
      <c r="AR127" s="141"/>
      <c r="AS127" s="141"/>
      <c r="AT127" s="141"/>
      <c r="AU127" s="141"/>
      <c r="AV127" s="141"/>
      <c r="AW127" s="141"/>
      <c r="AX127" s="141"/>
      <c r="AY127" s="141"/>
      <c r="AZ127" s="5"/>
    </row>
    <row r="128" spans="1:52" ht="7.2" customHeight="1" x14ac:dyDescent="0.3">
      <c r="A128" s="5"/>
      <c r="B128" s="5"/>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c r="AA128" s="141"/>
      <c r="AB128" s="141"/>
      <c r="AC128" s="141"/>
      <c r="AD128" s="141"/>
      <c r="AE128" s="141"/>
      <c r="AF128" s="141"/>
      <c r="AG128" s="141"/>
      <c r="AH128" s="141"/>
      <c r="AI128" s="141"/>
      <c r="AJ128" s="141"/>
      <c r="AK128" s="141"/>
      <c r="AL128" s="141"/>
      <c r="AM128" s="141"/>
      <c r="AN128" s="141"/>
      <c r="AO128" s="141"/>
      <c r="AP128" s="141"/>
      <c r="AQ128" s="141"/>
      <c r="AR128" s="141"/>
      <c r="AS128" s="141"/>
      <c r="AT128" s="141"/>
      <c r="AU128" s="141"/>
      <c r="AV128" s="141"/>
      <c r="AW128" s="141"/>
      <c r="AX128" s="141"/>
      <c r="AY128" s="141"/>
      <c r="AZ128" s="5"/>
    </row>
    <row r="129" spans="1:52" ht="7.2" customHeight="1" x14ac:dyDescent="0.3">
      <c r="A129" s="5"/>
      <c r="B129" s="5"/>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c r="AA129" s="141"/>
      <c r="AB129" s="141"/>
      <c r="AC129" s="141"/>
      <c r="AD129" s="141"/>
      <c r="AE129" s="141"/>
      <c r="AF129" s="141"/>
      <c r="AG129" s="141"/>
      <c r="AH129" s="141"/>
      <c r="AI129" s="141"/>
      <c r="AJ129" s="141"/>
      <c r="AK129" s="141"/>
      <c r="AL129" s="141"/>
      <c r="AM129" s="141"/>
      <c r="AN129" s="141"/>
      <c r="AO129" s="141"/>
      <c r="AP129" s="141"/>
      <c r="AQ129" s="141"/>
      <c r="AR129" s="141"/>
      <c r="AS129" s="141"/>
      <c r="AT129" s="141"/>
      <c r="AU129" s="141"/>
      <c r="AV129" s="141"/>
      <c r="AW129" s="141"/>
      <c r="AX129" s="141"/>
      <c r="AY129" s="141"/>
      <c r="AZ129" s="5"/>
    </row>
    <row r="130" spans="1:52" ht="7.2" customHeight="1" x14ac:dyDescent="0.3">
      <c r="A130" s="5"/>
      <c r="B130" s="5"/>
      <c r="C130" s="177" t="s">
        <v>6677</v>
      </c>
      <c r="D130" s="177"/>
      <c r="E130" s="177"/>
      <c r="F130" s="177"/>
      <c r="G130" s="177"/>
      <c r="H130" s="177"/>
      <c r="I130" s="177"/>
      <c r="J130" s="177"/>
      <c r="K130" s="177"/>
      <c r="L130" s="177"/>
      <c r="M130" s="177"/>
      <c r="N130" s="177"/>
      <c r="O130" s="177"/>
      <c r="P130" s="230" t="s">
        <v>74</v>
      </c>
      <c r="Q130" s="230"/>
      <c r="R130" s="230"/>
      <c r="S130" s="230"/>
      <c r="T130" s="230"/>
      <c r="U130" s="230" t="s">
        <v>75</v>
      </c>
      <c r="V130" s="230"/>
      <c r="W130" s="230"/>
      <c r="X130" s="230"/>
      <c r="Y130" s="230"/>
      <c r="Z130" s="230" t="s">
        <v>76</v>
      </c>
      <c r="AA130" s="230"/>
      <c r="AB130" s="230"/>
      <c r="AC130" s="230"/>
      <c r="AD130" s="230"/>
      <c r="AE130" s="238" t="s">
        <v>77</v>
      </c>
      <c r="AF130" s="238"/>
      <c r="AG130" s="238"/>
      <c r="AH130" s="238"/>
      <c r="AI130" s="238"/>
      <c r="AJ130" s="238" t="s">
        <v>78</v>
      </c>
      <c r="AK130" s="238"/>
      <c r="AL130" s="238"/>
      <c r="AM130" s="238"/>
      <c r="AN130" s="238"/>
      <c r="AO130" s="238" t="s">
        <v>79</v>
      </c>
      <c r="AP130" s="238"/>
      <c r="AQ130" s="238"/>
      <c r="AR130" s="238"/>
      <c r="AS130" s="238"/>
      <c r="AT130" s="230" t="s">
        <v>80</v>
      </c>
      <c r="AU130" s="230"/>
      <c r="AV130" s="230"/>
      <c r="AW130" s="230"/>
      <c r="AX130" s="230"/>
      <c r="AY130" s="5"/>
      <c r="AZ130" s="5"/>
    </row>
    <row r="131" spans="1:52" ht="7.2" customHeight="1" x14ac:dyDescent="0.3">
      <c r="A131" s="5"/>
      <c r="B131" s="5"/>
      <c r="C131" s="177"/>
      <c r="D131" s="177"/>
      <c r="E131" s="177"/>
      <c r="F131" s="177"/>
      <c r="G131" s="177"/>
      <c r="H131" s="177"/>
      <c r="I131" s="177"/>
      <c r="J131" s="177"/>
      <c r="K131" s="177"/>
      <c r="L131" s="177"/>
      <c r="M131" s="177"/>
      <c r="N131" s="177"/>
      <c r="O131" s="177"/>
      <c r="P131" s="230"/>
      <c r="Q131" s="230"/>
      <c r="R131" s="230"/>
      <c r="S131" s="230"/>
      <c r="T131" s="230"/>
      <c r="U131" s="230"/>
      <c r="V131" s="230"/>
      <c r="W131" s="230"/>
      <c r="X131" s="230"/>
      <c r="Y131" s="230"/>
      <c r="Z131" s="230"/>
      <c r="AA131" s="230"/>
      <c r="AB131" s="230"/>
      <c r="AC131" s="230"/>
      <c r="AD131" s="230"/>
      <c r="AE131" s="238"/>
      <c r="AF131" s="238"/>
      <c r="AG131" s="238"/>
      <c r="AH131" s="238"/>
      <c r="AI131" s="238"/>
      <c r="AJ131" s="238"/>
      <c r="AK131" s="238"/>
      <c r="AL131" s="238"/>
      <c r="AM131" s="238"/>
      <c r="AN131" s="238"/>
      <c r="AO131" s="238"/>
      <c r="AP131" s="238"/>
      <c r="AQ131" s="238"/>
      <c r="AR131" s="238"/>
      <c r="AS131" s="238"/>
      <c r="AT131" s="230"/>
      <c r="AU131" s="230"/>
      <c r="AV131" s="230"/>
      <c r="AW131" s="230"/>
      <c r="AX131" s="230"/>
      <c r="AY131" s="5"/>
      <c r="AZ131" s="5"/>
    </row>
    <row r="132" spans="1:52" ht="7.2" customHeight="1" x14ac:dyDescent="0.3">
      <c r="A132" s="5"/>
      <c r="B132" s="5"/>
      <c r="C132" s="177"/>
      <c r="D132" s="177"/>
      <c r="E132" s="177"/>
      <c r="F132" s="177"/>
      <c r="G132" s="177"/>
      <c r="H132" s="177"/>
      <c r="I132" s="177"/>
      <c r="J132" s="177"/>
      <c r="K132" s="177"/>
      <c r="L132" s="177"/>
      <c r="M132" s="177"/>
      <c r="N132" s="177"/>
      <c r="O132" s="177"/>
      <c r="P132" s="230"/>
      <c r="Q132" s="230"/>
      <c r="R132" s="230"/>
      <c r="S132" s="230"/>
      <c r="T132" s="230"/>
      <c r="U132" s="230"/>
      <c r="V132" s="230"/>
      <c r="W132" s="230"/>
      <c r="X132" s="230"/>
      <c r="Y132" s="230"/>
      <c r="Z132" s="230"/>
      <c r="AA132" s="230"/>
      <c r="AB132" s="230"/>
      <c r="AC132" s="230"/>
      <c r="AD132" s="230"/>
      <c r="AE132" s="238"/>
      <c r="AF132" s="238"/>
      <c r="AG132" s="238"/>
      <c r="AH132" s="238"/>
      <c r="AI132" s="238"/>
      <c r="AJ132" s="238"/>
      <c r="AK132" s="238"/>
      <c r="AL132" s="238"/>
      <c r="AM132" s="238"/>
      <c r="AN132" s="238"/>
      <c r="AO132" s="238"/>
      <c r="AP132" s="238"/>
      <c r="AQ132" s="238"/>
      <c r="AR132" s="238"/>
      <c r="AS132" s="238"/>
      <c r="AT132" s="230"/>
      <c r="AU132" s="230"/>
      <c r="AV132" s="230"/>
      <c r="AW132" s="230"/>
      <c r="AX132" s="230"/>
      <c r="AY132" s="5"/>
      <c r="AZ132" s="5"/>
    </row>
    <row r="133" spans="1:52" ht="7.2" customHeight="1" x14ac:dyDescent="0.3">
      <c r="A133" s="5"/>
      <c r="B133" s="5"/>
      <c r="C133" s="177"/>
      <c r="D133" s="177"/>
      <c r="E133" s="177"/>
      <c r="F133" s="177"/>
      <c r="G133" s="177"/>
      <c r="H133" s="177"/>
      <c r="I133" s="177"/>
      <c r="J133" s="177"/>
      <c r="K133" s="177"/>
      <c r="L133" s="177"/>
      <c r="M133" s="177"/>
      <c r="N133" s="177"/>
      <c r="O133" s="177"/>
      <c r="P133" s="230"/>
      <c r="Q133" s="230"/>
      <c r="R133" s="230"/>
      <c r="S133" s="230"/>
      <c r="T133" s="230"/>
      <c r="U133" s="230"/>
      <c r="V133" s="230"/>
      <c r="W133" s="230"/>
      <c r="X133" s="230"/>
      <c r="Y133" s="230"/>
      <c r="Z133" s="230"/>
      <c r="AA133" s="230"/>
      <c r="AB133" s="230"/>
      <c r="AC133" s="230"/>
      <c r="AD133" s="230"/>
      <c r="AE133" s="238"/>
      <c r="AF133" s="238"/>
      <c r="AG133" s="238"/>
      <c r="AH133" s="238"/>
      <c r="AI133" s="238"/>
      <c r="AJ133" s="238"/>
      <c r="AK133" s="238"/>
      <c r="AL133" s="238"/>
      <c r="AM133" s="238"/>
      <c r="AN133" s="238"/>
      <c r="AO133" s="238"/>
      <c r="AP133" s="238"/>
      <c r="AQ133" s="238"/>
      <c r="AR133" s="238"/>
      <c r="AS133" s="238"/>
      <c r="AT133" s="230"/>
      <c r="AU133" s="230"/>
      <c r="AV133" s="230"/>
      <c r="AW133" s="230"/>
      <c r="AX133" s="230"/>
      <c r="AY133" s="5"/>
      <c r="AZ133" s="5"/>
    </row>
    <row r="134" spans="1:52" ht="7.2" customHeight="1" x14ac:dyDescent="0.3">
      <c r="A134" s="5"/>
      <c r="B134" s="5"/>
      <c r="C134" s="229" t="s">
        <v>82</v>
      </c>
      <c r="D134" s="229"/>
      <c r="E134" s="229"/>
      <c r="F134" s="229"/>
      <c r="G134" s="229"/>
      <c r="H134" s="229"/>
      <c r="I134" s="229"/>
      <c r="J134" s="229"/>
      <c r="K134" s="229"/>
      <c r="L134" s="229"/>
      <c r="M134" s="229"/>
      <c r="N134" s="229"/>
      <c r="O134" s="229"/>
      <c r="P134" s="208">
        <f>'Fórmulas 2'!I93</f>
        <v>0</v>
      </c>
      <c r="Q134" s="208"/>
      <c r="R134" s="208"/>
      <c r="S134" s="208"/>
      <c r="T134" s="208"/>
      <c r="U134" s="208">
        <f>'Fórmulas 2'!I94</f>
        <v>99.799999999999955</v>
      </c>
      <c r="V134" s="208"/>
      <c r="W134" s="208"/>
      <c r="X134" s="208"/>
      <c r="Y134" s="208"/>
      <c r="Z134" s="208">
        <f>'Fórmulas 2'!I95</f>
        <v>199.59999999999991</v>
      </c>
      <c r="AA134" s="208"/>
      <c r="AB134" s="208"/>
      <c r="AC134" s="208"/>
      <c r="AD134" s="208"/>
      <c r="AE134" s="208">
        <f>'Fórmulas 2'!I96</f>
        <v>299.40000000000009</v>
      </c>
      <c r="AF134" s="208"/>
      <c r="AG134" s="208"/>
      <c r="AH134" s="208"/>
      <c r="AI134" s="208"/>
      <c r="AJ134" s="208">
        <f>'Fórmulas 2'!I97</f>
        <v>224.54999999999995</v>
      </c>
      <c r="AK134" s="208"/>
      <c r="AL134" s="208"/>
      <c r="AM134" s="208"/>
      <c r="AN134" s="208"/>
      <c r="AO134" s="208">
        <f>'Fórmulas 2'!I98</f>
        <v>124.75</v>
      </c>
      <c r="AP134" s="208"/>
      <c r="AQ134" s="208"/>
      <c r="AR134" s="208"/>
      <c r="AS134" s="208"/>
      <c r="AT134" s="208">
        <f>'Fórmulas 2'!I99</f>
        <v>324.34999999999991</v>
      </c>
      <c r="AU134" s="208"/>
      <c r="AV134" s="208"/>
      <c r="AW134" s="208"/>
      <c r="AX134" s="208"/>
      <c r="AY134" s="5"/>
      <c r="AZ134" s="5"/>
    </row>
    <row r="135" spans="1:52" ht="7.2" customHeight="1" x14ac:dyDescent="0.3">
      <c r="A135" s="5"/>
      <c r="B135" s="5"/>
      <c r="C135" s="229"/>
      <c r="D135" s="229"/>
      <c r="E135" s="229"/>
      <c r="F135" s="229"/>
      <c r="G135" s="229"/>
      <c r="H135" s="229"/>
      <c r="I135" s="229"/>
      <c r="J135" s="229"/>
      <c r="K135" s="229"/>
      <c r="L135" s="229"/>
      <c r="M135" s="229"/>
      <c r="N135" s="229"/>
      <c r="O135" s="229"/>
      <c r="P135" s="208"/>
      <c r="Q135" s="208"/>
      <c r="R135" s="208"/>
      <c r="S135" s="208"/>
      <c r="T135" s="208"/>
      <c r="U135" s="208"/>
      <c r="V135" s="208"/>
      <c r="W135" s="208"/>
      <c r="X135" s="208"/>
      <c r="Y135" s="208"/>
      <c r="Z135" s="208"/>
      <c r="AA135" s="208"/>
      <c r="AB135" s="208"/>
      <c r="AC135" s="208"/>
      <c r="AD135" s="208"/>
      <c r="AE135" s="208"/>
      <c r="AF135" s="208"/>
      <c r="AG135" s="208"/>
      <c r="AH135" s="208"/>
      <c r="AI135" s="208"/>
      <c r="AJ135" s="208"/>
      <c r="AK135" s="208"/>
      <c r="AL135" s="208"/>
      <c r="AM135" s="208"/>
      <c r="AN135" s="208"/>
      <c r="AO135" s="208"/>
      <c r="AP135" s="208"/>
      <c r="AQ135" s="208"/>
      <c r="AR135" s="208"/>
      <c r="AS135" s="208"/>
      <c r="AT135" s="208"/>
      <c r="AU135" s="208"/>
      <c r="AV135" s="208"/>
      <c r="AW135" s="208"/>
      <c r="AX135" s="208"/>
      <c r="AY135" s="5"/>
      <c r="AZ135" s="5"/>
    </row>
    <row r="136" spans="1:52" ht="7.2" customHeight="1" x14ac:dyDescent="0.3">
      <c r="A136" s="5"/>
      <c r="B136" s="5"/>
      <c r="C136" s="229"/>
      <c r="D136" s="229"/>
      <c r="E136" s="229"/>
      <c r="F136" s="229"/>
      <c r="G136" s="229"/>
      <c r="H136" s="229"/>
      <c r="I136" s="229"/>
      <c r="J136" s="229"/>
      <c r="K136" s="229"/>
      <c r="L136" s="229"/>
      <c r="M136" s="229"/>
      <c r="N136" s="229"/>
      <c r="O136" s="229"/>
      <c r="P136" s="208"/>
      <c r="Q136" s="208"/>
      <c r="R136" s="208"/>
      <c r="S136" s="208"/>
      <c r="T136" s="208"/>
      <c r="U136" s="208"/>
      <c r="V136" s="208"/>
      <c r="W136" s="208"/>
      <c r="X136" s="208"/>
      <c r="Y136" s="208"/>
      <c r="Z136" s="208"/>
      <c r="AA136" s="208"/>
      <c r="AB136" s="208"/>
      <c r="AC136" s="208"/>
      <c r="AD136" s="208"/>
      <c r="AE136" s="208"/>
      <c r="AF136" s="208"/>
      <c r="AG136" s="208"/>
      <c r="AH136" s="208"/>
      <c r="AI136" s="208"/>
      <c r="AJ136" s="208"/>
      <c r="AK136" s="208"/>
      <c r="AL136" s="208"/>
      <c r="AM136" s="208"/>
      <c r="AN136" s="208"/>
      <c r="AO136" s="208"/>
      <c r="AP136" s="208"/>
      <c r="AQ136" s="208"/>
      <c r="AR136" s="208"/>
      <c r="AS136" s="208"/>
      <c r="AT136" s="208"/>
      <c r="AU136" s="208"/>
      <c r="AV136" s="208"/>
      <c r="AW136" s="208"/>
      <c r="AX136" s="208"/>
      <c r="AY136" s="5"/>
      <c r="AZ136" s="5"/>
    </row>
    <row r="137" spans="1:52" ht="7.2" customHeight="1" x14ac:dyDescent="0.3">
      <c r="A137" s="5"/>
      <c r="B137" s="5"/>
      <c r="C137" s="229" t="s">
        <v>83</v>
      </c>
      <c r="D137" s="229"/>
      <c r="E137" s="229"/>
      <c r="F137" s="229"/>
      <c r="G137" s="229"/>
      <c r="H137" s="229"/>
      <c r="I137" s="229"/>
      <c r="J137" s="229"/>
      <c r="K137" s="229"/>
      <c r="L137" s="229"/>
      <c r="M137" s="229"/>
      <c r="N137" s="229"/>
      <c r="O137" s="229"/>
      <c r="P137" s="208">
        <f>'Fórmulas 2'!I100</f>
        <v>124.75</v>
      </c>
      <c r="Q137" s="208"/>
      <c r="R137" s="208"/>
      <c r="S137" s="208"/>
      <c r="T137" s="208"/>
      <c r="U137" s="208">
        <f>'Fórmulas 2'!I101</f>
        <v>224.54999999999995</v>
      </c>
      <c r="V137" s="208"/>
      <c r="W137" s="208"/>
      <c r="X137" s="208"/>
      <c r="Y137" s="208"/>
      <c r="Z137" s="208">
        <f>'Fórmulas 2'!I102</f>
        <v>324.34999999999991</v>
      </c>
      <c r="AA137" s="208"/>
      <c r="AB137" s="208"/>
      <c r="AC137" s="208"/>
      <c r="AD137" s="208"/>
      <c r="AE137" s="208">
        <f>'Fórmulas 2'!I103</f>
        <v>424.15000000000009</v>
      </c>
      <c r="AF137" s="208"/>
      <c r="AG137" s="208"/>
      <c r="AH137" s="208"/>
      <c r="AI137" s="208"/>
      <c r="AJ137" s="208">
        <f>'Fórmulas 2'!I104</f>
        <v>349.29999999999995</v>
      </c>
      <c r="AK137" s="208"/>
      <c r="AL137" s="208"/>
      <c r="AM137" s="208"/>
      <c r="AN137" s="208"/>
      <c r="AO137" s="208">
        <f>'Fórmulas 2'!I105</f>
        <v>249.5</v>
      </c>
      <c r="AP137" s="208"/>
      <c r="AQ137" s="208"/>
      <c r="AR137" s="208"/>
      <c r="AS137" s="208"/>
      <c r="AT137" s="208">
        <f>'Fórmulas 2'!I106</f>
        <v>449.09999999999991</v>
      </c>
      <c r="AU137" s="208"/>
      <c r="AV137" s="208"/>
      <c r="AW137" s="208"/>
      <c r="AX137" s="208"/>
      <c r="AY137" s="5"/>
      <c r="AZ137" s="5"/>
    </row>
    <row r="138" spans="1:52" ht="7.2" customHeight="1" x14ac:dyDescent="0.3">
      <c r="A138" s="5"/>
      <c r="B138" s="5"/>
      <c r="C138" s="229"/>
      <c r="D138" s="229"/>
      <c r="E138" s="229"/>
      <c r="F138" s="229"/>
      <c r="G138" s="229"/>
      <c r="H138" s="229"/>
      <c r="I138" s="229"/>
      <c r="J138" s="229"/>
      <c r="K138" s="229"/>
      <c r="L138" s="229"/>
      <c r="M138" s="229"/>
      <c r="N138" s="229"/>
      <c r="O138" s="229"/>
      <c r="P138" s="208"/>
      <c r="Q138" s="208"/>
      <c r="R138" s="208"/>
      <c r="S138" s="208"/>
      <c r="T138" s="208"/>
      <c r="U138" s="208"/>
      <c r="V138" s="208"/>
      <c r="W138" s="208"/>
      <c r="X138" s="208"/>
      <c r="Y138" s="208"/>
      <c r="Z138" s="208"/>
      <c r="AA138" s="208"/>
      <c r="AB138" s="208"/>
      <c r="AC138" s="208"/>
      <c r="AD138" s="208"/>
      <c r="AE138" s="208"/>
      <c r="AF138" s="208"/>
      <c r="AG138" s="208"/>
      <c r="AH138" s="208"/>
      <c r="AI138" s="208"/>
      <c r="AJ138" s="208"/>
      <c r="AK138" s="208"/>
      <c r="AL138" s="208"/>
      <c r="AM138" s="208"/>
      <c r="AN138" s="208"/>
      <c r="AO138" s="208"/>
      <c r="AP138" s="208"/>
      <c r="AQ138" s="208"/>
      <c r="AR138" s="208"/>
      <c r="AS138" s="208"/>
      <c r="AT138" s="208"/>
      <c r="AU138" s="208"/>
      <c r="AV138" s="208"/>
      <c r="AW138" s="208"/>
      <c r="AX138" s="208"/>
      <c r="AY138" s="5"/>
      <c r="AZ138" s="5"/>
    </row>
    <row r="139" spans="1:52" ht="7.2" customHeight="1" x14ac:dyDescent="0.3">
      <c r="A139" s="5"/>
      <c r="B139" s="5"/>
      <c r="C139" s="229"/>
      <c r="D139" s="229"/>
      <c r="E139" s="229"/>
      <c r="F139" s="229"/>
      <c r="G139" s="229"/>
      <c r="H139" s="229"/>
      <c r="I139" s="229"/>
      <c r="J139" s="229"/>
      <c r="K139" s="229"/>
      <c r="L139" s="229"/>
      <c r="M139" s="229"/>
      <c r="N139" s="229"/>
      <c r="O139" s="229"/>
      <c r="P139" s="208"/>
      <c r="Q139" s="208"/>
      <c r="R139" s="208"/>
      <c r="S139" s="208"/>
      <c r="T139" s="208"/>
      <c r="U139" s="208"/>
      <c r="V139" s="208"/>
      <c r="W139" s="208"/>
      <c r="X139" s="208"/>
      <c r="Y139" s="208"/>
      <c r="Z139" s="208"/>
      <c r="AA139" s="208"/>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5"/>
      <c r="AZ139" s="5"/>
    </row>
    <row r="140" spans="1:52" ht="7.2" customHeight="1" x14ac:dyDescent="0.3">
      <c r="A140" s="5"/>
      <c r="B140" s="5"/>
      <c r="C140" s="229" t="s">
        <v>85</v>
      </c>
      <c r="D140" s="229"/>
      <c r="E140" s="229"/>
      <c r="F140" s="229"/>
      <c r="G140" s="229"/>
      <c r="H140" s="229"/>
      <c r="I140" s="229"/>
      <c r="J140" s="229"/>
      <c r="K140" s="229"/>
      <c r="L140" s="229"/>
      <c r="M140" s="229"/>
      <c r="N140" s="229"/>
      <c r="O140" s="229"/>
      <c r="P140" s="208">
        <f>'Fórmulas 2'!I107</f>
        <v>249.5</v>
      </c>
      <c r="Q140" s="208"/>
      <c r="R140" s="208"/>
      <c r="S140" s="208"/>
      <c r="T140" s="208"/>
      <c r="U140" s="208">
        <f>'Fórmulas 2'!I108</f>
        <v>349.29999999999995</v>
      </c>
      <c r="V140" s="208"/>
      <c r="W140" s="208"/>
      <c r="X140" s="208"/>
      <c r="Y140" s="208"/>
      <c r="Z140" s="208">
        <f>'Fórmulas 2'!I109</f>
        <v>449.09999999999991</v>
      </c>
      <c r="AA140" s="208"/>
      <c r="AB140" s="208"/>
      <c r="AC140" s="208"/>
      <c r="AD140" s="208"/>
      <c r="AE140" s="208">
        <f>'Fórmulas 2'!I110</f>
        <v>548.90000000000009</v>
      </c>
      <c r="AF140" s="208"/>
      <c r="AG140" s="208"/>
      <c r="AH140" s="208"/>
      <c r="AI140" s="208"/>
      <c r="AJ140" s="208">
        <f>'Fórmulas 2'!I111</f>
        <v>474.04999999999995</v>
      </c>
      <c r="AK140" s="208"/>
      <c r="AL140" s="208"/>
      <c r="AM140" s="208"/>
      <c r="AN140" s="208"/>
      <c r="AO140" s="208">
        <f>'Fórmulas 2'!I112</f>
        <v>374.25</v>
      </c>
      <c r="AP140" s="208"/>
      <c r="AQ140" s="208"/>
      <c r="AR140" s="208"/>
      <c r="AS140" s="208"/>
      <c r="AT140" s="208">
        <f>'Fórmulas 2'!I113</f>
        <v>573.84999999999991</v>
      </c>
      <c r="AU140" s="208"/>
      <c r="AV140" s="208"/>
      <c r="AW140" s="208"/>
      <c r="AX140" s="208"/>
      <c r="AY140" s="5"/>
      <c r="AZ140" s="5"/>
    </row>
    <row r="141" spans="1:52" ht="7.2" customHeight="1" x14ac:dyDescent="0.3">
      <c r="A141" s="5"/>
      <c r="B141" s="5"/>
      <c r="C141" s="229"/>
      <c r="D141" s="229"/>
      <c r="E141" s="229"/>
      <c r="F141" s="229"/>
      <c r="G141" s="229"/>
      <c r="H141" s="229"/>
      <c r="I141" s="229"/>
      <c r="J141" s="229"/>
      <c r="K141" s="229"/>
      <c r="L141" s="229"/>
      <c r="M141" s="229"/>
      <c r="N141" s="229"/>
      <c r="O141" s="229"/>
      <c r="P141" s="208"/>
      <c r="Q141" s="208"/>
      <c r="R141" s="208"/>
      <c r="S141" s="208"/>
      <c r="T141" s="208"/>
      <c r="U141" s="208"/>
      <c r="V141" s="208"/>
      <c r="W141" s="208"/>
      <c r="X141" s="208"/>
      <c r="Y141" s="208"/>
      <c r="Z141" s="208"/>
      <c r="AA141" s="208"/>
      <c r="AB141" s="208"/>
      <c r="AC141" s="208"/>
      <c r="AD141" s="208"/>
      <c r="AE141" s="208"/>
      <c r="AF141" s="208"/>
      <c r="AG141" s="208"/>
      <c r="AH141" s="208"/>
      <c r="AI141" s="208"/>
      <c r="AJ141" s="208"/>
      <c r="AK141" s="208"/>
      <c r="AL141" s="208"/>
      <c r="AM141" s="208"/>
      <c r="AN141" s="208"/>
      <c r="AO141" s="208"/>
      <c r="AP141" s="208"/>
      <c r="AQ141" s="208"/>
      <c r="AR141" s="208"/>
      <c r="AS141" s="208"/>
      <c r="AT141" s="208"/>
      <c r="AU141" s="208"/>
      <c r="AV141" s="208"/>
      <c r="AW141" s="208"/>
      <c r="AX141" s="208"/>
      <c r="AY141" s="5"/>
      <c r="AZ141" s="5"/>
    </row>
    <row r="142" spans="1:52" ht="7.2" customHeight="1" x14ac:dyDescent="0.3">
      <c r="A142" s="5"/>
      <c r="B142" s="5"/>
      <c r="C142" s="229"/>
      <c r="D142" s="229"/>
      <c r="E142" s="229"/>
      <c r="F142" s="229"/>
      <c r="G142" s="229"/>
      <c r="H142" s="229"/>
      <c r="I142" s="229"/>
      <c r="J142" s="229"/>
      <c r="K142" s="229"/>
      <c r="L142" s="229"/>
      <c r="M142" s="229"/>
      <c r="N142" s="229"/>
      <c r="O142" s="229"/>
      <c r="P142" s="208"/>
      <c r="Q142" s="208"/>
      <c r="R142" s="208"/>
      <c r="S142" s="208"/>
      <c r="T142" s="208"/>
      <c r="U142" s="208"/>
      <c r="V142" s="208"/>
      <c r="W142" s="208"/>
      <c r="X142" s="208"/>
      <c r="Y142" s="208"/>
      <c r="Z142" s="208"/>
      <c r="AA142" s="208"/>
      <c r="AB142" s="208"/>
      <c r="AC142" s="208"/>
      <c r="AD142" s="208"/>
      <c r="AE142" s="208"/>
      <c r="AF142" s="208"/>
      <c r="AG142" s="208"/>
      <c r="AH142" s="208"/>
      <c r="AI142" s="208"/>
      <c r="AJ142" s="208"/>
      <c r="AK142" s="208"/>
      <c r="AL142" s="208"/>
      <c r="AM142" s="208"/>
      <c r="AN142" s="208"/>
      <c r="AO142" s="208"/>
      <c r="AP142" s="208"/>
      <c r="AQ142" s="208"/>
      <c r="AR142" s="208"/>
      <c r="AS142" s="208"/>
      <c r="AT142" s="208"/>
      <c r="AU142" s="208"/>
      <c r="AV142" s="208"/>
      <c r="AW142" s="208"/>
      <c r="AX142" s="208"/>
      <c r="AY142" s="5"/>
      <c r="AZ142" s="5"/>
    </row>
    <row r="143" spans="1:52" ht="7.2" customHeight="1" x14ac:dyDescent="0.3">
      <c r="A143" s="5"/>
      <c r="B143" s="5"/>
      <c r="C143" s="229" t="s">
        <v>86</v>
      </c>
      <c r="D143" s="229"/>
      <c r="E143" s="229"/>
      <c r="F143" s="229"/>
      <c r="G143" s="229"/>
      <c r="H143" s="229"/>
      <c r="I143" s="229"/>
      <c r="J143" s="229"/>
      <c r="K143" s="229"/>
      <c r="L143" s="229"/>
      <c r="M143" s="229"/>
      <c r="N143" s="229"/>
      <c r="O143" s="229"/>
      <c r="P143" s="208">
        <f>'Fórmulas 2'!I114</f>
        <v>499</v>
      </c>
      <c r="Q143" s="208"/>
      <c r="R143" s="208"/>
      <c r="S143" s="208"/>
      <c r="T143" s="208"/>
      <c r="U143" s="208">
        <f>'Fórmulas 2'!I115</f>
        <v>598.80000000000018</v>
      </c>
      <c r="V143" s="208"/>
      <c r="W143" s="208"/>
      <c r="X143" s="208"/>
      <c r="Y143" s="208"/>
      <c r="Z143" s="208">
        <f>'Fórmulas 2'!I116</f>
        <v>698.59999999999991</v>
      </c>
      <c r="AA143" s="208"/>
      <c r="AB143" s="208"/>
      <c r="AC143" s="208"/>
      <c r="AD143" s="208"/>
      <c r="AE143" s="208">
        <f>'Fórmulas 2'!I117</f>
        <v>798.40000000000009</v>
      </c>
      <c r="AF143" s="208"/>
      <c r="AG143" s="208"/>
      <c r="AH143" s="208"/>
      <c r="AI143" s="208"/>
      <c r="AJ143" s="208">
        <f>'Fórmulas 2'!I118</f>
        <v>723.55000000000018</v>
      </c>
      <c r="AK143" s="208"/>
      <c r="AL143" s="208"/>
      <c r="AM143" s="208"/>
      <c r="AN143" s="208"/>
      <c r="AO143" s="208">
        <f>'Fórmulas 2'!I119</f>
        <v>623.75</v>
      </c>
      <c r="AP143" s="208"/>
      <c r="AQ143" s="208"/>
      <c r="AR143" s="208"/>
      <c r="AS143" s="208"/>
      <c r="AT143" s="208">
        <f>'Fórmulas 2'!I120</f>
        <v>823.34999999999991</v>
      </c>
      <c r="AU143" s="208"/>
      <c r="AV143" s="208"/>
      <c r="AW143" s="208"/>
      <c r="AX143" s="208"/>
      <c r="AY143" s="5"/>
      <c r="AZ143" s="5"/>
    </row>
    <row r="144" spans="1:52" ht="7.2" customHeight="1" x14ac:dyDescent="0.3">
      <c r="A144" s="5"/>
      <c r="B144" s="5"/>
      <c r="C144" s="229"/>
      <c r="D144" s="229"/>
      <c r="E144" s="229"/>
      <c r="F144" s="229"/>
      <c r="G144" s="229"/>
      <c r="H144" s="229"/>
      <c r="I144" s="229"/>
      <c r="J144" s="229"/>
      <c r="K144" s="229"/>
      <c r="L144" s="229"/>
      <c r="M144" s="229"/>
      <c r="N144" s="229"/>
      <c r="O144" s="229"/>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5"/>
      <c r="AZ144" s="5"/>
    </row>
    <row r="145" spans="1:52" ht="7.2" customHeight="1" x14ac:dyDescent="0.3">
      <c r="A145" s="5"/>
      <c r="B145" s="5"/>
      <c r="C145" s="229"/>
      <c r="D145" s="229"/>
      <c r="E145" s="229"/>
      <c r="F145" s="229"/>
      <c r="G145" s="229"/>
      <c r="H145" s="229"/>
      <c r="I145" s="229"/>
      <c r="J145" s="229"/>
      <c r="K145" s="229"/>
      <c r="L145" s="229"/>
      <c r="M145" s="229"/>
      <c r="N145" s="229"/>
      <c r="O145" s="229"/>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8"/>
      <c r="AY145" s="5"/>
      <c r="AZ145" s="5"/>
    </row>
    <row r="146" spans="1:52" ht="7.2" customHeight="1" x14ac:dyDescent="0.3">
      <c r="A146" s="5"/>
      <c r="B146" s="5"/>
      <c r="C146" s="229" t="s">
        <v>87</v>
      </c>
      <c r="D146" s="229"/>
      <c r="E146" s="229"/>
      <c r="F146" s="229"/>
      <c r="G146" s="229"/>
      <c r="H146" s="229"/>
      <c r="I146" s="229"/>
      <c r="J146" s="229"/>
      <c r="K146" s="229"/>
      <c r="L146" s="229"/>
      <c r="M146" s="229"/>
      <c r="N146" s="229"/>
      <c r="O146" s="229"/>
      <c r="P146" s="208">
        <f>'Fórmulas 2'!I121</f>
        <v>998</v>
      </c>
      <c r="Q146" s="208"/>
      <c r="R146" s="208"/>
      <c r="S146" s="208"/>
      <c r="T146" s="208"/>
      <c r="U146" s="208">
        <f>'Fórmulas 2'!I122</f>
        <v>1097.8000000000002</v>
      </c>
      <c r="V146" s="208"/>
      <c r="W146" s="208"/>
      <c r="X146" s="208"/>
      <c r="Y146" s="208"/>
      <c r="Z146" s="208">
        <f>'Fórmulas 2'!I123</f>
        <v>1197.5999999999999</v>
      </c>
      <c r="AA146" s="208"/>
      <c r="AB146" s="208"/>
      <c r="AC146" s="208"/>
      <c r="AD146" s="208"/>
      <c r="AE146" s="208">
        <f>'Fórmulas 2'!I124</f>
        <v>1297.4000000000001</v>
      </c>
      <c r="AF146" s="208"/>
      <c r="AG146" s="208"/>
      <c r="AH146" s="208"/>
      <c r="AI146" s="208"/>
      <c r="AJ146" s="208">
        <f>'Fórmulas 2'!I125</f>
        <v>1222.5500000000002</v>
      </c>
      <c r="AK146" s="208"/>
      <c r="AL146" s="208"/>
      <c r="AM146" s="208"/>
      <c r="AN146" s="208"/>
      <c r="AO146" s="208">
        <f>'Fórmulas 2'!I126</f>
        <v>1122.75</v>
      </c>
      <c r="AP146" s="208"/>
      <c r="AQ146" s="208"/>
      <c r="AR146" s="208"/>
      <c r="AS146" s="208"/>
      <c r="AT146" s="208">
        <f>'Fórmulas 2'!I127</f>
        <v>1322.35</v>
      </c>
      <c r="AU146" s="208"/>
      <c r="AV146" s="208"/>
      <c r="AW146" s="208"/>
      <c r="AX146" s="208"/>
      <c r="AY146" s="5"/>
      <c r="AZ146" s="5"/>
    </row>
    <row r="147" spans="1:52" ht="7.2" customHeight="1" x14ac:dyDescent="0.3">
      <c r="A147" s="5"/>
      <c r="B147" s="5"/>
      <c r="C147" s="229"/>
      <c r="D147" s="229"/>
      <c r="E147" s="229"/>
      <c r="F147" s="229"/>
      <c r="G147" s="229"/>
      <c r="H147" s="229"/>
      <c r="I147" s="229"/>
      <c r="J147" s="229"/>
      <c r="K147" s="229"/>
      <c r="L147" s="229"/>
      <c r="M147" s="229"/>
      <c r="N147" s="229"/>
      <c r="O147" s="229"/>
      <c r="P147" s="208"/>
      <c r="Q147" s="208"/>
      <c r="R147" s="208"/>
      <c r="S147" s="208"/>
      <c r="T147" s="208"/>
      <c r="U147" s="208"/>
      <c r="V147" s="208"/>
      <c r="W147" s="208"/>
      <c r="X147" s="208"/>
      <c r="Y147" s="208"/>
      <c r="Z147" s="208"/>
      <c r="AA147" s="208"/>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8"/>
      <c r="AY147" s="5"/>
      <c r="AZ147" s="5"/>
    </row>
    <row r="148" spans="1:52" ht="7.2" customHeight="1" x14ac:dyDescent="0.3">
      <c r="A148" s="5"/>
      <c r="B148" s="5"/>
      <c r="C148" s="229"/>
      <c r="D148" s="229"/>
      <c r="E148" s="229"/>
      <c r="F148" s="229"/>
      <c r="G148" s="229"/>
      <c r="H148" s="229"/>
      <c r="I148" s="229"/>
      <c r="J148" s="229"/>
      <c r="K148" s="229"/>
      <c r="L148" s="229"/>
      <c r="M148" s="229"/>
      <c r="N148" s="229"/>
      <c r="O148" s="229"/>
      <c r="P148" s="208"/>
      <c r="Q148" s="208"/>
      <c r="R148" s="208"/>
      <c r="S148" s="208"/>
      <c r="T148" s="208"/>
      <c r="U148" s="208"/>
      <c r="V148" s="208"/>
      <c r="W148" s="208"/>
      <c r="X148" s="208"/>
      <c r="Y148" s="208"/>
      <c r="Z148" s="208"/>
      <c r="AA148" s="208"/>
      <c r="AB148" s="208"/>
      <c r="AC148" s="208"/>
      <c r="AD148" s="208"/>
      <c r="AE148" s="208"/>
      <c r="AF148" s="208"/>
      <c r="AG148" s="208"/>
      <c r="AH148" s="208"/>
      <c r="AI148" s="208"/>
      <c r="AJ148" s="208"/>
      <c r="AK148" s="208"/>
      <c r="AL148" s="208"/>
      <c r="AM148" s="208"/>
      <c r="AN148" s="208"/>
      <c r="AO148" s="208"/>
      <c r="AP148" s="208"/>
      <c r="AQ148" s="208"/>
      <c r="AR148" s="208"/>
      <c r="AS148" s="208"/>
      <c r="AT148" s="208"/>
      <c r="AU148" s="208"/>
      <c r="AV148" s="208"/>
      <c r="AW148" s="208"/>
      <c r="AX148" s="208"/>
      <c r="AY148" s="5"/>
      <c r="AZ148" s="5"/>
    </row>
    <row r="149" spans="1:52" ht="7.2" customHeight="1" x14ac:dyDescent="0.3">
      <c r="A149" s="5"/>
      <c r="B149" s="5"/>
      <c r="C149" s="229" t="s">
        <v>88</v>
      </c>
      <c r="D149" s="229"/>
      <c r="E149" s="229"/>
      <c r="F149" s="229"/>
      <c r="G149" s="229"/>
      <c r="H149" s="229"/>
      <c r="I149" s="229"/>
      <c r="J149" s="229"/>
      <c r="K149" s="229"/>
      <c r="L149" s="229"/>
      <c r="M149" s="229"/>
      <c r="N149" s="229"/>
      <c r="O149" s="229"/>
      <c r="P149" s="208">
        <f>'Fórmulas 2'!I128</f>
        <v>1247.5</v>
      </c>
      <c r="Q149" s="208"/>
      <c r="R149" s="208"/>
      <c r="S149" s="208"/>
      <c r="T149" s="208"/>
      <c r="U149" s="208">
        <f>'Fórmulas 2'!I129</f>
        <v>1347.3000000000002</v>
      </c>
      <c r="V149" s="208"/>
      <c r="W149" s="208"/>
      <c r="X149" s="208"/>
      <c r="Y149" s="208"/>
      <c r="Z149" s="208">
        <f>'Fórmulas 2'!I130</f>
        <v>1447.1</v>
      </c>
      <c r="AA149" s="208"/>
      <c r="AB149" s="208"/>
      <c r="AC149" s="208"/>
      <c r="AD149" s="208"/>
      <c r="AE149" s="208">
        <f>'Fórmulas 2'!I131</f>
        <v>1546.8999999999999</v>
      </c>
      <c r="AF149" s="208"/>
      <c r="AG149" s="208"/>
      <c r="AH149" s="208"/>
      <c r="AI149" s="208"/>
      <c r="AJ149" s="208">
        <f>'Fórmulas 2'!I132</f>
        <v>1472.0500000000002</v>
      </c>
      <c r="AK149" s="208"/>
      <c r="AL149" s="208"/>
      <c r="AM149" s="208"/>
      <c r="AN149" s="208"/>
      <c r="AO149" s="208">
        <f>'Fórmulas 2'!I133</f>
        <v>1372.25</v>
      </c>
      <c r="AP149" s="208"/>
      <c r="AQ149" s="208"/>
      <c r="AR149" s="208"/>
      <c r="AS149" s="208"/>
      <c r="AT149" s="208">
        <f>'Fórmulas 2'!I134</f>
        <v>1571.8500000000004</v>
      </c>
      <c r="AU149" s="208"/>
      <c r="AV149" s="208"/>
      <c r="AW149" s="208"/>
      <c r="AX149" s="208"/>
      <c r="AY149" s="5"/>
      <c r="AZ149" s="5"/>
    </row>
    <row r="150" spans="1:52" ht="7.2" customHeight="1" x14ac:dyDescent="0.3">
      <c r="A150" s="5"/>
      <c r="B150" s="5"/>
      <c r="C150" s="229"/>
      <c r="D150" s="229"/>
      <c r="E150" s="229"/>
      <c r="F150" s="229"/>
      <c r="G150" s="229"/>
      <c r="H150" s="229"/>
      <c r="I150" s="229"/>
      <c r="J150" s="229"/>
      <c r="K150" s="229"/>
      <c r="L150" s="229"/>
      <c r="M150" s="229"/>
      <c r="N150" s="229"/>
      <c r="O150" s="229"/>
      <c r="P150" s="208"/>
      <c r="Q150" s="208"/>
      <c r="R150" s="208"/>
      <c r="S150" s="208"/>
      <c r="T150" s="208"/>
      <c r="U150" s="208"/>
      <c r="V150" s="208"/>
      <c r="W150" s="208"/>
      <c r="X150" s="208"/>
      <c r="Y150" s="208"/>
      <c r="Z150" s="208"/>
      <c r="AA150" s="208"/>
      <c r="AB150" s="208"/>
      <c r="AC150" s="208"/>
      <c r="AD150" s="208"/>
      <c r="AE150" s="208"/>
      <c r="AF150" s="208"/>
      <c r="AG150" s="208"/>
      <c r="AH150" s="208"/>
      <c r="AI150" s="208"/>
      <c r="AJ150" s="208"/>
      <c r="AK150" s="208"/>
      <c r="AL150" s="208"/>
      <c r="AM150" s="208"/>
      <c r="AN150" s="208"/>
      <c r="AO150" s="208"/>
      <c r="AP150" s="208"/>
      <c r="AQ150" s="208"/>
      <c r="AR150" s="208"/>
      <c r="AS150" s="208"/>
      <c r="AT150" s="208"/>
      <c r="AU150" s="208"/>
      <c r="AV150" s="208"/>
      <c r="AW150" s="208"/>
      <c r="AX150" s="208"/>
      <c r="AY150" s="5"/>
      <c r="AZ150" s="5"/>
    </row>
    <row r="151" spans="1:52" ht="7.2" customHeight="1" x14ac:dyDescent="0.3">
      <c r="A151" s="5"/>
      <c r="B151" s="5"/>
      <c r="C151" s="229"/>
      <c r="D151" s="229"/>
      <c r="E151" s="229"/>
      <c r="F151" s="229"/>
      <c r="G151" s="229"/>
      <c r="H151" s="229"/>
      <c r="I151" s="229"/>
      <c r="J151" s="229"/>
      <c r="K151" s="229"/>
      <c r="L151" s="229"/>
      <c r="M151" s="229"/>
      <c r="N151" s="229"/>
      <c r="O151" s="229"/>
      <c r="P151" s="208"/>
      <c r="Q151" s="208"/>
      <c r="R151" s="208"/>
      <c r="S151" s="208"/>
      <c r="T151" s="208"/>
      <c r="U151" s="208"/>
      <c r="V151" s="208"/>
      <c r="W151" s="208"/>
      <c r="X151" s="208"/>
      <c r="Y151" s="208"/>
      <c r="Z151" s="208"/>
      <c r="AA151" s="208"/>
      <c r="AB151" s="208"/>
      <c r="AC151" s="208"/>
      <c r="AD151" s="208"/>
      <c r="AE151" s="208"/>
      <c r="AF151" s="208"/>
      <c r="AG151" s="208"/>
      <c r="AH151" s="208"/>
      <c r="AI151" s="208"/>
      <c r="AJ151" s="208"/>
      <c r="AK151" s="208"/>
      <c r="AL151" s="208"/>
      <c r="AM151" s="208"/>
      <c r="AN151" s="208"/>
      <c r="AO151" s="208"/>
      <c r="AP151" s="208"/>
      <c r="AQ151" s="208"/>
      <c r="AR151" s="208"/>
      <c r="AS151" s="208"/>
      <c r="AT151" s="208"/>
      <c r="AU151" s="208"/>
      <c r="AV151" s="208"/>
      <c r="AW151" s="208"/>
      <c r="AX151" s="208"/>
      <c r="AY151" s="5"/>
      <c r="AZ151" s="5"/>
    </row>
    <row r="152" spans="1:52" ht="7.2" customHeight="1" x14ac:dyDescent="0.3">
      <c r="A152" s="5"/>
      <c r="B152" s="5"/>
      <c r="C152" s="5"/>
      <c r="D152" s="5"/>
      <c r="E152" s="5"/>
      <c r="F152" s="5"/>
      <c r="G152" s="5"/>
      <c r="H152" s="5"/>
      <c r="I152" s="5"/>
      <c r="J152" s="5"/>
      <c r="K152" s="5"/>
      <c r="L152" s="5"/>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5"/>
      <c r="AX152" s="5"/>
      <c r="AY152" s="5"/>
      <c r="AZ152" s="5"/>
    </row>
    <row r="153" spans="1:52" ht="7.2" customHeight="1" x14ac:dyDescent="0.3">
      <c r="A153" s="5"/>
      <c r="B153" s="5"/>
      <c r="C153" s="5"/>
      <c r="D153" s="5"/>
      <c r="E153" s="5"/>
      <c r="F153" s="5"/>
      <c r="G153" s="5"/>
      <c r="H153" s="5"/>
      <c r="I153" s="5"/>
      <c r="J153" s="5"/>
      <c r="K153" s="5"/>
      <c r="L153" s="5"/>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5"/>
      <c r="AX153" s="5"/>
      <c r="AY153" s="5"/>
      <c r="AZ153" s="5"/>
    </row>
    <row r="154" spans="1:52" ht="7.2" customHeight="1" x14ac:dyDescent="0.3">
      <c r="A154" s="5"/>
      <c r="B154" s="5"/>
      <c r="C154" s="5"/>
      <c r="D154" s="5"/>
      <c r="E154" s="5"/>
      <c r="F154" s="5"/>
      <c r="G154" s="5"/>
      <c r="H154" s="5"/>
      <c r="I154" s="5"/>
      <c r="J154" s="5"/>
      <c r="K154" s="5"/>
      <c r="L154" s="5"/>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5"/>
      <c r="AV154" s="5"/>
      <c r="AW154" s="5"/>
      <c r="AX154" s="5"/>
      <c r="AY154" s="5"/>
      <c r="AZ154" s="5"/>
    </row>
    <row r="155" spans="1:52" ht="7.2" customHeight="1" x14ac:dyDescent="0.3">
      <c r="A155" s="5"/>
      <c r="B155" s="5"/>
      <c r="C155" s="141" t="s">
        <v>6705</v>
      </c>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141"/>
      <c r="AI155" s="141"/>
      <c r="AJ155" s="141"/>
      <c r="AK155" s="141"/>
      <c r="AL155" s="141"/>
      <c r="AM155" s="141"/>
      <c r="AN155" s="141"/>
      <c r="AO155" s="141"/>
      <c r="AP155" s="141"/>
      <c r="AQ155" s="141"/>
      <c r="AR155" s="141"/>
      <c r="AS155" s="141"/>
      <c r="AT155" s="141"/>
      <c r="AU155" s="141"/>
      <c r="AV155" s="141"/>
      <c r="AW155" s="141"/>
      <c r="AX155" s="141"/>
      <c r="AY155" s="141"/>
      <c r="AZ155" s="5"/>
    </row>
    <row r="156" spans="1:52" ht="7.2" customHeight="1" x14ac:dyDescent="0.3">
      <c r="A156" s="5"/>
      <c r="B156" s="5"/>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1"/>
      <c r="AY156" s="141"/>
      <c r="AZ156" s="5"/>
    </row>
    <row r="157" spans="1:52" ht="7.2" customHeight="1" x14ac:dyDescent="0.3">
      <c r="A157" s="5"/>
      <c r="B157" s="5"/>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141"/>
      <c r="AI157" s="141"/>
      <c r="AJ157" s="141"/>
      <c r="AK157" s="141"/>
      <c r="AL157" s="141"/>
      <c r="AM157" s="141"/>
      <c r="AN157" s="141"/>
      <c r="AO157" s="141"/>
      <c r="AP157" s="141"/>
      <c r="AQ157" s="141"/>
      <c r="AR157" s="141"/>
      <c r="AS157" s="141"/>
      <c r="AT157" s="141"/>
      <c r="AU157" s="141"/>
      <c r="AV157" s="141"/>
      <c r="AW157" s="141"/>
      <c r="AX157" s="141"/>
      <c r="AY157" s="141"/>
      <c r="AZ157" s="5"/>
    </row>
    <row r="158" spans="1:52" ht="7.2" customHeight="1" x14ac:dyDescent="0.3">
      <c r="A158" s="5"/>
      <c r="B158" s="5"/>
      <c r="C158" s="224" t="s">
        <v>6678</v>
      </c>
      <c r="D158" s="224"/>
      <c r="E158" s="224"/>
      <c r="F158" s="224"/>
      <c r="G158" s="224"/>
      <c r="H158" s="224"/>
      <c r="I158" s="224"/>
      <c r="J158" s="224"/>
      <c r="K158" s="224"/>
      <c r="L158" s="224"/>
      <c r="M158" s="224"/>
      <c r="N158" s="224"/>
      <c r="O158" s="224"/>
      <c r="P158" s="224"/>
      <c r="Q158" s="224"/>
      <c r="R158" s="224"/>
      <c r="S158" s="224"/>
      <c r="T158" s="224"/>
      <c r="U158" s="224"/>
      <c r="V158" s="224"/>
      <c r="W158" s="224"/>
      <c r="X158" s="224"/>
      <c r="Y158" s="224"/>
      <c r="Z158" s="224"/>
      <c r="AA158" s="224"/>
      <c r="AB158" s="224"/>
      <c r="AC158" s="225" t="s">
        <v>6679</v>
      </c>
      <c r="AD158" s="225"/>
      <c r="AE158" s="225"/>
      <c r="AF158" s="225"/>
      <c r="AG158" s="225"/>
      <c r="AH158" s="225"/>
      <c r="AI158" s="225"/>
      <c r="AJ158" s="225"/>
      <c r="AK158" s="225"/>
      <c r="AL158" s="225"/>
      <c r="AM158" s="225"/>
      <c r="AN158" s="225"/>
      <c r="AO158" s="225"/>
      <c r="AP158" s="225"/>
      <c r="AQ158" s="225"/>
      <c r="AR158" s="225"/>
      <c r="AS158" s="225"/>
      <c r="AT158" s="225"/>
      <c r="AU158" s="225"/>
      <c r="AV158" s="225"/>
      <c r="AW158" s="225"/>
      <c r="AX158" s="225"/>
      <c r="AY158" s="5"/>
      <c r="AZ158" s="5"/>
    </row>
    <row r="159" spans="1:52" ht="7.2" customHeight="1" x14ac:dyDescent="0.3">
      <c r="A159" s="5"/>
      <c r="B159" s="5"/>
      <c r="C159" s="224"/>
      <c r="D159" s="224"/>
      <c r="E159" s="224"/>
      <c r="F159" s="224"/>
      <c r="G159" s="224"/>
      <c r="H159" s="224"/>
      <c r="I159" s="224"/>
      <c r="J159" s="224"/>
      <c r="K159" s="224"/>
      <c r="L159" s="224"/>
      <c r="M159" s="224"/>
      <c r="N159" s="224"/>
      <c r="O159" s="224"/>
      <c r="P159" s="224"/>
      <c r="Q159" s="224"/>
      <c r="R159" s="224"/>
      <c r="S159" s="224"/>
      <c r="T159" s="224"/>
      <c r="U159" s="224"/>
      <c r="V159" s="224"/>
      <c r="W159" s="224"/>
      <c r="X159" s="224"/>
      <c r="Y159" s="224"/>
      <c r="Z159" s="224"/>
      <c r="AA159" s="224"/>
      <c r="AB159" s="224"/>
      <c r="AC159" s="225"/>
      <c r="AD159" s="225"/>
      <c r="AE159" s="225"/>
      <c r="AF159" s="225"/>
      <c r="AG159" s="225"/>
      <c r="AH159" s="225"/>
      <c r="AI159" s="225"/>
      <c r="AJ159" s="225"/>
      <c r="AK159" s="225"/>
      <c r="AL159" s="225"/>
      <c r="AM159" s="225"/>
      <c r="AN159" s="225"/>
      <c r="AO159" s="225"/>
      <c r="AP159" s="225"/>
      <c r="AQ159" s="225"/>
      <c r="AR159" s="225"/>
      <c r="AS159" s="225"/>
      <c r="AT159" s="225"/>
      <c r="AU159" s="225"/>
      <c r="AV159" s="225"/>
      <c r="AW159" s="225"/>
      <c r="AX159" s="225"/>
      <c r="AY159" s="5"/>
      <c r="AZ159" s="5"/>
    </row>
    <row r="160" spans="1:52" ht="7.2" customHeight="1" x14ac:dyDescent="0.3">
      <c r="A160" s="5"/>
      <c r="B160" s="5"/>
      <c r="C160" s="224"/>
      <c r="D160" s="224"/>
      <c r="E160" s="224"/>
      <c r="F160" s="224"/>
      <c r="G160" s="224"/>
      <c r="H160" s="224"/>
      <c r="I160" s="224"/>
      <c r="J160" s="224"/>
      <c r="K160" s="224"/>
      <c r="L160" s="224"/>
      <c r="M160" s="224"/>
      <c r="N160" s="224"/>
      <c r="O160" s="224"/>
      <c r="P160" s="224"/>
      <c r="Q160" s="224"/>
      <c r="R160" s="224"/>
      <c r="S160" s="224"/>
      <c r="T160" s="224"/>
      <c r="U160" s="224"/>
      <c r="V160" s="224"/>
      <c r="W160" s="224"/>
      <c r="X160" s="224"/>
      <c r="Y160" s="224"/>
      <c r="Z160" s="224"/>
      <c r="AA160" s="224"/>
      <c r="AB160" s="224"/>
      <c r="AC160" s="225"/>
      <c r="AD160" s="225"/>
      <c r="AE160" s="225"/>
      <c r="AF160" s="225"/>
      <c r="AG160" s="225"/>
      <c r="AH160" s="225"/>
      <c r="AI160" s="225"/>
      <c r="AJ160" s="225"/>
      <c r="AK160" s="225"/>
      <c r="AL160" s="225"/>
      <c r="AM160" s="225"/>
      <c r="AN160" s="225"/>
      <c r="AO160" s="225"/>
      <c r="AP160" s="225"/>
      <c r="AQ160" s="225"/>
      <c r="AR160" s="225"/>
      <c r="AS160" s="225"/>
      <c r="AT160" s="225"/>
      <c r="AU160" s="225"/>
      <c r="AV160" s="225"/>
      <c r="AW160" s="225"/>
      <c r="AX160" s="225"/>
      <c r="AY160" s="5"/>
      <c r="AZ160" s="5"/>
    </row>
    <row r="161" spans="1:52" ht="7.2" customHeight="1" x14ac:dyDescent="0.3">
      <c r="A161" s="5"/>
      <c r="B161" s="5"/>
      <c r="C161" s="219" t="s">
        <v>6680</v>
      </c>
      <c r="D161" s="219"/>
      <c r="E161" s="219"/>
      <c r="F161" s="219"/>
      <c r="G161" s="219"/>
      <c r="H161" s="219"/>
      <c r="I161" s="219"/>
      <c r="J161" s="219"/>
      <c r="K161" s="219"/>
      <c r="L161" s="219"/>
      <c r="M161" s="219"/>
      <c r="N161" s="219"/>
      <c r="O161" s="219"/>
      <c r="P161" s="219"/>
      <c r="Q161" s="219"/>
      <c r="R161" s="219"/>
      <c r="S161" s="219"/>
      <c r="T161" s="219"/>
      <c r="U161" s="219"/>
      <c r="V161" s="219"/>
      <c r="W161" s="219"/>
      <c r="X161" s="219"/>
      <c r="Y161" s="219"/>
      <c r="Z161" s="219"/>
      <c r="AA161" s="219"/>
      <c r="AB161" s="219"/>
      <c r="AC161" s="220">
        <f>'Fórmulas 2'!O27</f>
        <v>100</v>
      </c>
      <c r="AD161" s="220"/>
      <c r="AE161" s="220"/>
      <c r="AF161" s="220"/>
      <c r="AG161" s="220"/>
      <c r="AH161" s="220"/>
      <c r="AI161" s="220"/>
      <c r="AJ161" s="220"/>
      <c r="AK161" s="220"/>
      <c r="AL161" s="220"/>
      <c r="AM161" s="220"/>
      <c r="AN161" s="220"/>
      <c r="AO161" s="220"/>
      <c r="AP161" s="220"/>
      <c r="AQ161" s="220"/>
      <c r="AR161" s="220"/>
      <c r="AS161" s="220"/>
      <c r="AT161" s="220"/>
      <c r="AU161" s="220"/>
      <c r="AV161" s="220"/>
      <c r="AW161" s="220"/>
      <c r="AX161" s="220"/>
      <c r="AY161" s="5"/>
      <c r="AZ161" s="5"/>
    </row>
    <row r="162" spans="1:52" ht="7.2" customHeight="1" x14ac:dyDescent="0.3">
      <c r="A162" s="5"/>
      <c r="B162" s="5"/>
      <c r="C162" s="219"/>
      <c r="D162" s="219"/>
      <c r="E162" s="219"/>
      <c r="F162" s="219"/>
      <c r="G162" s="219"/>
      <c r="H162" s="219"/>
      <c r="I162" s="219"/>
      <c r="J162" s="219"/>
      <c r="K162" s="219"/>
      <c r="L162" s="219"/>
      <c r="M162" s="219"/>
      <c r="N162" s="219"/>
      <c r="O162" s="219"/>
      <c r="P162" s="219"/>
      <c r="Q162" s="219"/>
      <c r="R162" s="219"/>
      <c r="S162" s="219"/>
      <c r="T162" s="219"/>
      <c r="U162" s="219"/>
      <c r="V162" s="219"/>
      <c r="W162" s="219"/>
      <c r="X162" s="219"/>
      <c r="Y162" s="219"/>
      <c r="Z162" s="219"/>
      <c r="AA162" s="219"/>
      <c r="AB162" s="219"/>
      <c r="AC162" s="220"/>
      <c r="AD162" s="220"/>
      <c r="AE162" s="220"/>
      <c r="AF162" s="220"/>
      <c r="AG162" s="220"/>
      <c r="AH162" s="220"/>
      <c r="AI162" s="220"/>
      <c r="AJ162" s="220"/>
      <c r="AK162" s="220"/>
      <c r="AL162" s="220"/>
      <c r="AM162" s="220"/>
      <c r="AN162" s="220"/>
      <c r="AO162" s="220"/>
      <c r="AP162" s="220"/>
      <c r="AQ162" s="220"/>
      <c r="AR162" s="220"/>
      <c r="AS162" s="220"/>
      <c r="AT162" s="220"/>
      <c r="AU162" s="220"/>
      <c r="AV162" s="220"/>
      <c r="AW162" s="220"/>
      <c r="AX162" s="220"/>
      <c r="AY162" s="5"/>
      <c r="AZ162" s="5"/>
    </row>
    <row r="163" spans="1:52" ht="7.2" customHeight="1" x14ac:dyDescent="0.3">
      <c r="A163" s="5"/>
      <c r="B163" s="5"/>
      <c r="C163" s="219"/>
      <c r="D163" s="219"/>
      <c r="E163" s="219"/>
      <c r="F163" s="219"/>
      <c r="G163" s="219"/>
      <c r="H163" s="219"/>
      <c r="I163" s="219"/>
      <c r="J163" s="219"/>
      <c r="K163" s="219"/>
      <c r="L163" s="219"/>
      <c r="M163" s="219"/>
      <c r="N163" s="219"/>
      <c r="O163" s="219"/>
      <c r="P163" s="219"/>
      <c r="Q163" s="219"/>
      <c r="R163" s="219"/>
      <c r="S163" s="219"/>
      <c r="T163" s="219"/>
      <c r="U163" s="219"/>
      <c r="V163" s="219"/>
      <c r="W163" s="219"/>
      <c r="X163" s="219"/>
      <c r="Y163" s="219"/>
      <c r="Z163" s="219"/>
      <c r="AA163" s="219"/>
      <c r="AB163" s="219"/>
      <c r="AC163" s="220"/>
      <c r="AD163" s="220"/>
      <c r="AE163" s="220"/>
      <c r="AF163" s="220"/>
      <c r="AG163" s="220"/>
      <c r="AH163" s="220"/>
      <c r="AI163" s="220"/>
      <c r="AJ163" s="220"/>
      <c r="AK163" s="220"/>
      <c r="AL163" s="220"/>
      <c r="AM163" s="220"/>
      <c r="AN163" s="220"/>
      <c r="AO163" s="220"/>
      <c r="AP163" s="220"/>
      <c r="AQ163" s="220"/>
      <c r="AR163" s="220"/>
      <c r="AS163" s="220"/>
      <c r="AT163" s="220"/>
      <c r="AU163" s="220"/>
      <c r="AV163" s="220"/>
      <c r="AW163" s="220"/>
      <c r="AX163" s="220"/>
      <c r="AY163" s="5"/>
      <c r="AZ163" s="5"/>
    </row>
    <row r="164" spans="1:52" ht="7.2" customHeight="1" x14ac:dyDescent="0.3">
      <c r="A164" s="5"/>
      <c r="B164" s="5"/>
      <c r="C164" s="219" t="s">
        <v>6681</v>
      </c>
      <c r="D164" s="219"/>
      <c r="E164" s="219"/>
      <c r="F164" s="219"/>
      <c r="G164" s="219"/>
      <c r="H164" s="219"/>
      <c r="I164" s="219"/>
      <c r="J164" s="219"/>
      <c r="K164" s="219"/>
      <c r="L164" s="219"/>
      <c r="M164" s="219"/>
      <c r="N164" s="219"/>
      <c r="O164" s="219"/>
      <c r="P164" s="219"/>
      <c r="Q164" s="219"/>
      <c r="R164" s="219"/>
      <c r="S164" s="219"/>
      <c r="T164" s="219"/>
      <c r="U164" s="219"/>
      <c r="V164" s="219"/>
      <c r="W164" s="219"/>
      <c r="X164" s="219"/>
      <c r="Y164" s="219"/>
      <c r="Z164" s="219"/>
      <c r="AA164" s="219"/>
      <c r="AB164" s="219"/>
      <c r="AC164" s="220" t="str">
        <f>CONCATENATE('Fórmulas 2'!Q26,'Fórmulas 2'!P28,'Fórmulas 2'!P26)</f>
        <v>R$ 80 por vínculo</v>
      </c>
      <c r="AD164" s="220"/>
      <c r="AE164" s="220"/>
      <c r="AF164" s="220"/>
      <c r="AG164" s="220"/>
      <c r="AH164" s="220"/>
      <c r="AI164" s="220"/>
      <c r="AJ164" s="220"/>
      <c r="AK164" s="220"/>
      <c r="AL164" s="220"/>
      <c r="AM164" s="220"/>
      <c r="AN164" s="220"/>
      <c r="AO164" s="220"/>
      <c r="AP164" s="220"/>
      <c r="AQ164" s="220"/>
      <c r="AR164" s="220"/>
      <c r="AS164" s="220"/>
      <c r="AT164" s="220"/>
      <c r="AU164" s="220"/>
      <c r="AV164" s="220"/>
      <c r="AW164" s="220"/>
      <c r="AX164" s="220"/>
      <c r="AY164" s="5"/>
      <c r="AZ164" s="5"/>
    </row>
    <row r="165" spans="1:52" ht="7.2" customHeight="1" x14ac:dyDescent="0.3">
      <c r="A165" s="5"/>
      <c r="B165" s="5"/>
      <c r="C165" s="219"/>
      <c r="D165" s="219"/>
      <c r="E165" s="219"/>
      <c r="F165" s="219"/>
      <c r="G165" s="219"/>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0"/>
      <c r="AY165" s="5"/>
      <c r="AZ165" s="5"/>
    </row>
    <row r="166" spans="1:52" ht="7.2" customHeight="1" x14ac:dyDescent="0.3">
      <c r="A166" s="5"/>
      <c r="B166" s="5"/>
      <c r="C166" s="219"/>
      <c r="D166" s="219"/>
      <c r="E166" s="219"/>
      <c r="F166" s="219"/>
      <c r="G166" s="219"/>
      <c r="H166" s="219"/>
      <c r="I166" s="219"/>
      <c r="J166" s="219"/>
      <c r="K166" s="219"/>
      <c r="L166" s="219"/>
      <c r="M166" s="219"/>
      <c r="N166" s="219"/>
      <c r="O166" s="219"/>
      <c r="P166" s="219"/>
      <c r="Q166" s="219"/>
      <c r="R166" s="219"/>
      <c r="S166" s="219"/>
      <c r="T166" s="219"/>
      <c r="U166" s="219"/>
      <c r="V166" s="219"/>
      <c r="W166" s="219"/>
      <c r="X166" s="219"/>
      <c r="Y166" s="219"/>
      <c r="Z166" s="219"/>
      <c r="AA166" s="219"/>
      <c r="AB166" s="219"/>
      <c r="AC166" s="220"/>
      <c r="AD166" s="220"/>
      <c r="AE166" s="220"/>
      <c r="AF166" s="220"/>
      <c r="AG166" s="220"/>
      <c r="AH166" s="220"/>
      <c r="AI166" s="220"/>
      <c r="AJ166" s="220"/>
      <c r="AK166" s="220"/>
      <c r="AL166" s="220"/>
      <c r="AM166" s="220"/>
      <c r="AN166" s="220"/>
      <c r="AO166" s="220"/>
      <c r="AP166" s="220"/>
      <c r="AQ166" s="220"/>
      <c r="AR166" s="220"/>
      <c r="AS166" s="220"/>
      <c r="AT166" s="220"/>
      <c r="AU166" s="220"/>
      <c r="AV166" s="220"/>
      <c r="AW166" s="220"/>
      <c r="AX166" s="220"/>
      <c r="AY166" s="5"/>
      <c r="AZ166" s="5"/>
    </row>
    <row r="167" spans="1:52" ht="7.2" customHeight="1" x14ac:dyDescent="0.3">
      <c r="A167" s="5"/>
      <c r="B167" s="5"/>
      <c r="C167" s="219" t="s">
        <v>6684</v>
      </c>
      <c r="D167" s="219"/>
      <c r="E167" s="219"/>
      <c r="F167" s="219"/>
      <c r="G167" s="219"/>
      <c r="H167" s="219"/>
      <c r="I167" s="219"/>
      <c r="J167" s="219"/>
      <c r="K167" s="219"/>
      <c r="L167" s="219"/>
      <c r="M167" s="219"/>
      <c r="N167" s="219"/>
      <c r="O167" s="219"/>
      <c r="P167" s="219"/>
      <c r="Q167" s="219"/>
      <c r="R167" s="219"/>
      <c r="S167" s="219"/>
      <c r="T167" s="219"/>
      <c r="U167" s="219"/>
      <c r="V167" s="219"/>
      <c r="W167" s="219"/>
      <c r="X167" s="219"/>
      <c r="Y167" s="219"/>
      <c r="Z167" s="219"/>
      <c r="AA167" s="219"/>
      <c r="AB167" s="219"/>
      <c r="AC167" s="220" t="str">
        <f>CONCATENATE('Fórmulas 2'!Q26,'Fórmulas 2'!P31,'Fórmulas 2'!P26)</f>
        <v>R$ 60 por vínculo</v>
      </c>
      <c r="AD167" s="220"/>
      <c r="AE167" s="220"/>
      <c r="AF167" s="220"/>
      <c r="AG167" s="220"/>
      <c r="AH167" s="220"/>
      <c r="AI167" s="220"/>
      <c r="AJ167" s="220"/>
      <c r="AK167" s="220"/>
      <c r="AL167" s="220"/>
      <c r="AM167" s="220"/>
      <c r="AN167" s="220"/>
      <c r="AO167" s="220"/>
      <c r="AP167" s="220"/>
      <c r="AQ167" s="220"/>
      <c r="AR167" s="220"/>
      <c r="AS167" s="220"/>
      <c r="AT167" s="220"/>
      <c r="AU167" s="220"/>
      <c r="AV167" s="220"/>
      <c r="AW167" s="220"/>
      <c r="AX167" s="220"/>
      <c r="AY167" s="5"/>
      <c r="AZ167" s="5"/>
    </row>
    <row r="168" spans="1:52" ht="7.2" customHeight="1" x14ac:dyDescent="0.3">
      <c r="A168" s="5"/>
      <c r="B168" s="5"/>
      <c r="C168" s="219"/>
      <c r="D168" s="219"/>
      <c r="E168" s="219"/>
      <c r="F168" s="219"/>
      <c r="G168" s="219"/>
      <c r="H168" s="219"/>
      <c r="I168" s="219"/>
      <c r="J168" s="219"/>
      <c r="K168" s="219"/>
      <c r="L168" s="219"/>
      <c r="M168" s="219"/>
      <c r="N168" s="219"/>
      <c r="O168" s="219"/>
      <c r="P168" s="219"/>
      <c r="Q168" s="219"/>
      <c r="R168" s="219"/>
      <c r="S168" s="219"/>
      <c r="T168" s="219"/>
      <c r="U168" s="219"/>
      <c r="V168" s="219"/>
      <c r="W168" s="219"/>
      <c r="X168" s="219"/>
      <c r="Y168" s="219"/>
      <c r="Z168" s="219"/>
      <c r="AA168" s="219"/>
      <c r="AB168" s="219"/>
      <c r="AC168" s="220"/>
      <c r="AD168" s="220"/>
      <c r="AE168" s="220"/>
      <c r="AF168" s="220"/>
      <c r="AG168" s="220"/>
      <c r="AH168" s="220"/>
      <c r="AI168" s="220"/>
      <c r="AJ168" s="220"/>
      <c r="AK168" s="220"/>
      <c r="AL168" s="220"/>
      <c r="AM168" s="220"/>
      <c r="AN168" s="220"/>
      <c r="AO168" s="220"/>
      <c r="AP168" s="220"/>
      <c r="AQ168" s="220"/>
      <c r="AR168" s="220"/>
      <c r="AS168" s="220"/>
      <c r="AT168" s="220"/>
      <c r="AU168" s="220"/>
      <c r="AV168" s="220"/>
      <c r="AW168" s="220"/>
      <c r="AX168" s="220"/>
      <c r="AY168" s="5"/>
      <c r="AZ168" s="5"/>
    </row>
    <row r="169" spans="1:52" ht="7.2" customHeight="1" x14ac:dyDescent="0.3">
      <c r="A169" s="5"/>
      <c r="B169" s="5"/>
      <c r="C169" s="219"/>
      <c r="D169" s="219"/>
      <c r="E169" s="219"/>
      <c r="F169" s="219"/>
      <c r="G169" s="219"/>
      <c r="H169" s="219"/>
      <c r="I169" s="219"/>
      <c r="J169" s="219"/>
      <c r="K169" s="219"/>
      <c r="L169" s="219"/>
      <c r="M169" s="219"/>
      <c r="N169" s="219"/>
      <c r="O169" s="219"/>
      <c r="P169" s="219"/>
      <c r="Q169" s="219"/>
      <c r="R169" s="219"/>
      <c r="S169" s="219"/>
      <c r="T169" s="219"/>
      <c r="U169" s="219"/>
      <c r="V169" s="219"/>
      <c r="W169" s="219"/>
      <c r="X169" s="219"/>
      <c r="Y169" s="219"/>
      <c r="Z169" s="219"/>
      <c r="AA169" s="219"/>
      <c r="AB169" s="219"/>
      <c r="AC169" s="220"/>
      <c r="AD169" s="220"/>
      <c r="AE169" s="220"/>
      <c r="AF169" s="220"/>
      <c r="AG169" s="220"/>
      <c r="AH169" s="220"/>
      <c r="AI169" s="220"/>
      <c r="AJ169" s="220"/>
      <c r="AK169" s="220"/>
      <c r="AL169" s="220"/>
      <c r="AM169" s="220"/>
      <c r="AN169" s="220"/>
      <c r="AO169" s="220"/>
      <c r="AP169" s="220"/>
      <c r="AQ169" s="220"/>
      <c r="AR169" s="220"/>
      <c r="AS169" s="220"/>
      <c r="AT169" s="220"/>
      <c r="AU169" s="220"/>
      <c r="AV169" s="220"/>
      <c r="AW169" s="220"/>
      <c r="AX169" s="220"/>
      <c r="AY169" s="5"/>
      <c r="AZ169" s="5"/>
    </row>
    <row r="170" spans="1:52" ht="7.2" customHeight="1" x14ac:dyDescent="0.3">
      <c r="A170" s="5"/>
      <c r="B170" s="5"/>
      <c r="C170" s="219" t="s">
        <v>6685</v>
      </c>
      <c r="D170" s="219"/>
      <c r="E170" s="219"/>
      <c r="F170" s="219"/>
      <c r="G170" s="219"/>
      <c r="H170" s="219"/>
      <c r="I170" s="219"/>
      <c r="J170" s="219"/>
      <c r="K170" s="219"/>
      <c r="L170" s="219"/>
      <c r="M170" s="219"/>
      <c r="N170" s="219"/>
      <c r="O170" s="219"/>
      <c r="P170" s="219"/>
      <c r="Q170" s="219"/>
      <c r="R170" s="219"/>
      <c r="S170" s="219"/>
      <c r="T170" s="219"/>
      <c r="U170" s="219"/>
      <c r="V170" s="219"/>
      <c r="W170" s="219"/>
      <c r="X170" s="219"/>
      <c r="Y170" s="219"/>
      <c r="Z170" s="219"/>
      <c r="AA170" s="219"/>
      <c r="AB170" s="219"/>
      <c r="AC170" s="220" t="str">
        <f>CONCATENATE('Fórmulas 2'!Q26,'Fórmulas 2'!P46,'Fórmulas 2'!P26)</f>
        <v>R$ 40 por vínculo</v>
      </c>
      <c r="AD170" s="220"/>
      <c r="AE170" s="220"/>
      <c r="AF170" s="220"/>
      <c r="AG170" s="220"/>
      <c r="AH170" s="220"/>
      <c r="AI170" s="220"/>
      <c r="AJ170" s="220"/>
      <c r="AK170" s="220"/>
      <c r="AL170" s="220"/>
      <c r="AM170" s="220"/>
      <c r="AN170" s="220"/>
      <c r="AO170" s="220"/>
      <c r="AP170" s="220"/>
      <c r="AQ170" s="220"/>
      <c r="AR170" s="220"/>
      <c r="AS170" s="220"/>
      <c r="AT170" s="220"/>
      <c r="AU170" s="220"/>
      <c r="AV170" s="220"/>
      <c r="AW170" s="220"/>
      <c r="AX170" s="220"/>
      <c r="AY170" s="5"/>
      <c r="AZ170" s="5"/>
    </row>
    <row r="171" spans="1:52" ht="7.2" customHeight="1" x14ac:dyDescent="0.3">
      <c r="A171" s="5"/>
      <c r="B171" s="5"/>
      <c r="C171" s="219"/>
      <c r="D171" s="219"/>
      <c r="E171" s="219"/>
      <c r="F171" s="219"/>
      <c r="G171" s="219"/>
      <c r="H171" s="219"/>
      <c r="I171" s="219"/>
      <c r="J171" s="219"/>
      <c r="K171" s="219"/>
      <c r="L171" s="219"/>
      <c r="M171" s="219"/>
      <c r="N171" s="219"/>
      <c r="O171" s="219"/>
      <c r="P171" s="219"/>
      <c r="Q171" s="219"/>
      <c r="R171" s="219"/>
      <c r="S171" s="219"/>
      <c r="T171" s="219"/>
      <c r="U171" s="219"/>
      <c r="V171" s="219"/>
      <c r="W171" s="219"/>
      <c r="X171" s="219"/>
      <c r="Y171" s="219"/>
      <c r="Z171" s="219"/>
      <c r="AA171" s="219"/>
      <c r="AB171" s="219"/>
      <c r="AC171" s="220"/>
      <c r="AD171" s="220"/>
      <c r="AE171" s="220"/>
      <c r="AF171" s="220"/>
      <c r="AG171" s="220"/>
      <c r="AH171" s="220"/>
      <c r="AI171" s="220"/>
      <c r="AJ171" s="220"/>
      <c r="AK171" s="220"/>
      <c r="AL171" s="220"/>
      <c r="AM171" s="220"/>
      <c r="AN171" s="220"/>
      <c r="AO171" s="220"/>
      <c r="AP171" s="220"/>
      <c r="AQ171" s="220"/>
      <c r="AR171" s="220"/>
      <c r="AS171" s="220"/>
      <c r="AT171" s="220"/>
      <c r="AU171" s="220"/>
      <c r="AV171" s="220"/>
      <c r="AW171" s="220"/>
      <c r="AX171" s="220"/>
      <c r="AY171" s="5"/>
      <c r="AZ171" s="5"/>
    </row>
    <row r="172" spans="1:52" ht="7.2" customHeight="1" x14ac:dyDescent="0.3">
      <c r="A172" s="5"/>
      <c r="B172" s="5"/>
      <c r="C172" s="219"/>
      <c r="D172" s="219"/>
      <c r="E172" s="219"/>
      <c r="F172" s="219"/>
      <c r="G172" s="219"/>
      <c r="H172" s="219"/>
      <c r="I172" s="219"/>
      <c r="J172" s="219"/>
      <c r="K172" s="219"/>
      <c r="L172" s="219"/>
      <c r="M172" s="219"/>
      <c r="N172" s="219"/>
      <c r="O172" s="219"/>
      <c r="P172" s="219"/>
      <c r="Q172" s="219"/>
      <c r="R172" s="219"/>
      <c r="S172" s="219"/>
      <c r="T172" s="219"/>
      <c r="U172" s="219"/>
      <c r="V172" s="219"/>
      <c r="W172" s="219"/>
      <c r="X172" s="219"/>
      <c r="Y172" s="219"/>
      <c r="Z172" s="219"/>
      <c r="AA172" s="219"/>
      <c r="AB172" s="219"/>
      <c r="AC172" s="220"/>
      <c r="AD172" s="220"/>
      <c r="AE172" s="220"/>
      <c r="AF172" s="220"/>
      <c r="AG172" s="220"/>
      <c r="AH172" s="220"/>
      <c r="AI172" s="220"/>
      <c r="AJ172" s="220"/>
      <c r="AK172" s="220"/>
      <c r="AL172" s="220"/>
      <c r="AM172" s="220"/>
      <c r="AN172" s="220"/>
      <c r="AO172" s="220"/>
      <c r="AP172" s="220"/>
      <c r="AQ172" s="220"/>
      <c r="AR172" s="220"/>
      <c r="AS172" s="220"/>
      <c r="AT172" s="220"/>
      <c r="AU172" s="220"/>
      <c r="AV172" s="220"/>
      <c r="AW172" s="220"/>
      <c r="AX172" s="220"/>
      <c r="AY172" s="5"/>
      <c r="AZ172" s="5"/>
    </row>
    <row r="173" spans="1:52" ht="7.2" customHeight="1" x14ac:dyDescent="0.3">
      <c r="A173" s="5"/>
      <c r="B173" s="5"/>
      <c r="C173" s="219" t="s">
        <v>6686</v>
      </c>
      <c r="D173" s="219"/>
      <c r="E173" s="219"/>
      <c r="F173" s="219"/>
      <c r="G173" s="219"/>
      <c r="H173" s="219"/>
      <c r="I173" s="219"/>
      <c r="J173" s="219"/>
      <c r="K173" s="219"/>
      <c r="L173" s="219"/>
      <c r="M173" s="219"/>
      <c r="N173" s="219"/>
      <c r="O173" s="219"/>
      <c r="P173" s="219"/>
      <c r="Q173" s="219"/>
      <c r="R173" s="219"/>
      <c r="S173" s="219"/>
      <c r="T173" s="219"/>
      <c r="U173" s="219"/>
      <c r="V173" s="219"/>
      <c r="W173" s="219"/>
      <c r="X173" s="219"/>
      <c r="Y173" s="219"/>
      <c r="Z173" s="219"/>
      <c r="AA173" s="219"/>
      <c r="AB173" s="219"/>
      <c r="AC173" s="220" t="str">
        <f>CONCATENATE('Fórmulas 2'!Q26,'Fórmulas 2'!P66,'Fórmulas 2'!P26)</f>
        <v>R$ 36 por vínculo</v>
      </c>
      <c r="AD173" s="220"/>
      <c r="AE173" s="220"/>
      <c r="AF173" s="220"/>
      <c r="AG173" s="220"/>
      <c r="AH173" s="220"/>
      <c r="AI173" s="220"/>
      <c r="AJ173" s="220"/>
      <c r="AK173" s="220"/>
      <c r="AL173" s="220"/>
      <c r="AM173" s="220"/>
      <c r="AN173" s="220"/>
      <c r="AO173" s="220"/>
      <c r="AP173" s="220"/>
      <c r="AQ173" s="220"/>
      <c r="AR173" s="220"/>
      <c r="AS173" s="220"/>
      <c r="AT173" s="220"/>
      <c r="AU173" s="220"/>
      <c r="AV173" s="220"/>
      <c r="AW173" s="220"/>
      <c r="AX173" s="220"/>
      <c r="AY173" s="5"/>
      <c r="AZ173" s="5"/>
    </row>
    <row r="174" spans="1:52" ht="7.2" customHeight="1" x14ac:dyDescent="0.3">
      <c r="A174" s="5"/>
      <c r="B174" s="5"/>
      <c r="C174" s="219"/>
      <c r="D174" s="219"/>
      <c r="E174" s="219"/>
      <c r="F174" s="219"/>
      <c r="G174" s="219"/>
      <c r="H174" s="219"/>
      <c r="I174" s="219"/>
      <c r="J174" s="219"/>
      <c r="K174" s="219"/>
      <c r="L174" s="219"/>
      <c r="M174" s="219"/>
      <c r="N174" s="219"/>
      <c r="O174" s="219"/>
      <c r="P174" s="219"/>
      <c r="Q174" s="219"/>
      <c r="R174" s="219"/>
      <c r="S174" s="219"/>
      <c r="T174" s="219"/>
      <c r="U174" s="219"/>
      <c r="V174" s="219"/>
      <c r="W174" s="219"/>
      <c r="X174" s="219"/>
      <c r="Y174" s="219"/>
      <c r="Z174" s="219"/>
      <c r="AA174" s="219"/>
      <c r="AB174" s="219"/>
      <c r="AC174" s="220"/>
      <c r="AD174" s="220"/>
      <c r="AE174" s="220"/>
      <c r="AF174" s="220"/>
      <c r="AG174" s="220"/>
      <c r="AH174" s="220"/>
      <c r="AI174" s="220"/>
      <c r="AJ174" s="220"/>
      <c r="AK174" s="220"/>
      <c r="AL174" s="220"/>
      <c r="AM174" s="220"/>
      <c r="AN174" s="220"/>
      <c r="AO174" s="220"/>
      <c r="AP174" s="220"/>
      <c r="AQ174" s="220"/>
      <c r="AR174" s="220"/>
      <c r="AS174" s="220"/>
      <c r="AT174" s="220"/>
      <c r="AU174" s="220"/>
      <c r="AV174" s="220"/>
      <c r="AW174" s="220"/>
      <c r="AX174" s="220"/>
      <c r="AY174" s="5"/>
      <c r="AZ174" s="5"/>
    </row>
    <row r="175" spans="1:52" ht="7.2" customHeight="1" x14ac:dyDescent="0.3">
      <c r="A175" s="5"/>
      <c r="B175" s="5"/>
      <c r="C175" s="219"/>
      <c r="D175" s="219"/>
      <c r="E175" s="219"/>
      <c r="F175" s="219"/>
      <c r="G175" s="219"/>
      <c r="H175" s="219"/>
      <c r="I175" s="219"/>
      <c r="J175" s="219"/>
      <c r="K175" s="219"/>
      <c r="L175" s="219"/>
      <c r="M175" s="219"/>
      <c r="N175" s="219"/>
      <c r="O175" s="219"/>
      <c r="P175" s="219"/>
      <c r="Q175" s="219"/>
      <c r="R175" s="219"/>
      <c r="S175" s="219"/>
      <c r="T175" s="219"/>
      <c r="U175" s="219"/>
      <c r="V175" s="219"/>
      <c r="W175" s="219"/>
      <c r="X175" s="219"/>
      <c r="Y175" s="219"/>
      <c r="Z175" s="219"/>
      <c r="AA175" s="219"/>
      <c r="AB175" s="219"/>
      <c r="AC175" s="220"/>
      <c r="AD175" s="220"/>
      <c r="AE175" s="220"/>
      <c r="AF175" s="220"/>
      <c r="AG175" s="220"/>
      <c r="AH175" s="220"/>
      <c r="AI175" s="220"/>
      <c r="AJ175" s="220"/>
      <c r="AK175" s="220"/>
      <c r="AL175" s="220"/>
      <c r="AM175" s="220"/>
      <c r="AN175" s="220"/>
      <c r="AO175" s="220"/>
      <c r="AP175" s="220"/>
      <c r="AQ175" s="220"/>
      <c r="AR175" s="220"/>
      <c r="AS175" s="220"/>
      <c r="AT175" s="220"/>
      <c r="AU175" s="220"/>
      <c r="AV175" s="220"/>
      <c r="AW175" s="220"/>
      <c r="AX175" s="220"/>
      <c r="AY175" s="5"/>
      <c r="AZ175" s="5"/>
    </row>
    <row r="176" spans="1:52" ht="7.2" customHeight="1" x14ac:dyDescent="0.3">
      <c r="A176" s="5"/>
      <c r="B176" s="5"/>
      <c r="C176" s="219" t="s">
        <v>6687</v>
      </c>
      <c r="D176" s="219"/>
      <c r="E176" s="219"/>
      <c r="F176" s="219"/>
      <c r="G176" s="219"/>
      <c r="H176" s="219"/>
      <c r="I176" s="219"/>
      <c r="J176" s="219"/>
      <c r="K176" s="219"/>
      <c r="L176" s="219"/>
      <c r="M176" s="219"/>
      <c r="N176" s="219"/>
      <c r="O176" s="219"/>
      <c r="P176" s="219"/>
      <c r="Q176" s="219"/>
      <c r="R176" s="219"/>
      <c r="S176" s="219"/>
      <c r="T176" s="219"/>
      <c r="U176" s="219"/>
      <c r="V176" s="219"/>
      <c r="W176" s="219"/>
      <c r="X176" s="219"/>
      <c r="Y176" s="219"/>
      <c r="Z176" s="219"/>
      <c r="AA176" s="219"/>
      <c r="AB176" s="219"/>
      <c r="AC176" s="220" t="str">
        <f>CONCATENATE('Fórmulas 2'!Q26,'Fórmulas 2'!P126,'Fórmulas 2'!P26)</f>
        <v>R$ 34 por vínculo</v>
      </c>
      <c r="AD176" s="220"/>
      <c r="AE176" s="220"/>
      <c r="AF176" s="220"/>
      <c r="AG176" s="220"/>
      <c r="AH176" s="220"/>
      <c r="AI176" s="220"/>
      <c r="AJ176" s="220"/>
      <c r="AK176" s="220"/>
      <c r="AL176" s="220"/>
      <c r="AM176" s="220"/>
      <c r="AN176" s="220"/>
      <c r="AO176" s="220"/>
      <c r="AP176" s="220"/>
      <c r="AQ176" s="220"/>
      <c r="AR176" s="220"/>
      <c r="AS176" s="220"/>
      <c r="AT176" s="220"/>
      <c r="AU176" s="220"/>
      <c r="AV176" s="220"/>
      <c r="AW176" s="220"/>
      <c r="AX176" s="220"/>
      <c r="AY176" s="5"/>
      <c r="AZ176" s="5"/>
    </row>
    <row r="177" spans="1:52" ht="7.2" customHeight="1" x14ac:dyDescent="0.3">
      <c r="A177" s="5"/>
      <c r="B177" s="5"/>
      <c r="C177" s="219"/>
      <c r="D177" s="219"/>
      <c r="E177" s="219"/>
      <c r="F177" s="219"/>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0"/>
      <c r="AY177" s="5"/>
      <c r="AZ177" s="5"/>
    </row>
    <row r="178" spans="1:52" ht="7.2" customHeight="1" x14ac:dyDescent="0.3">
      <c r="A178" s="5"/>
      <c r="B178" s="5"/>
      <c r="C178" s="219"/>
      <c r="D178" s="219"/>
      <c r="E178" s="219"/>
      <c r="F178" s="219"/>
      <c r="G178" s="219"/>
      <c r="H178" s="219"/>
      <c r="I178" s="219"/>
      <c r="J178" s="219"/>
      <c r="K178" s="219"/>
      <c r="L178" s="219"/>
      <c r="M178" s="219"/>
      <c r="N178" s="219"/>
      <c r="O178" s="219"/>
      <c r="P178" s="219"/>
      <c r="Q178" s="219"/>
      <c r="R178" s="219"/>
      <c r="S178" s="219"/>
      <c r="T178" s="219"/>
      <c r="U178" s="219"/>
      <c r="V178" s="219"/>
      <c r="W178" s="219"/>
      <c r="X178" s="219"/>
      <c r="Y178" s="219"/>
      <c r="Z178" s="219"/>
      <c r="AA178" s="219"/>
      <c r="AB178" s="219"/>
      <c r="AC178" s="220"/>
      <c r="AD178" s="220"/>
      <c r="AE178" s="220"/>
      <c r="AF178" s="220"/>
      <c r="AG178" s="220"/>
      <c r="AH178" s="220"/>
      <c r="AI178" s="220"/>
      <c r="AJ178" s="220"/>
      <c r="AK178" s="220"/>
      <c r="AL178" s="220"/>
      <c r="AM178" s="220"/>
      <c r="AN178" s="220"/>
      <c r="AO178" s="220"/>
      <c r="AP178" s="220"/>
      <c r="AQ178" s="220"/>
      <c r="AR178" s="220"/>
      <c r="AS178" s="220"/>
      <c r="AT178" s="220"/>
      <c r="AU178" s="220"/>
      <c r="AV178" s="220"/>
      <c r="AW178" s="220"/>
      <c r="AX178" s="220"/>
      <c r="AY178" s="5"/>
      <c r="AZ178" s="5"/>
    </row>
    <row r="179" spans="1:52" ht="7.2" customHeight="1" x14ac:dyDescent="0.3">
      <c r="A179" s="5"/>
      <c r="B179" s="5"/>
      <c r="C179" s="175" t="s">
        <v>6688</v>
      </c>
      <c r="D179" s="175"/>
      <c r="E179" s="175"/>
      <c r="F179" s="175"/>
      <c r="G179" s="175"/>
      <c r="H179" s="175"/>
      <c r="I179" s="175"/>
      <c r="J179" s="175"/>
      <c r="K179" s="175"/>
      <c r="L179" s="175"/>
      <c r="M179" s="175"/>
      <c r="N179" s="175"/>
      <c r="O179" s="175"/>
      <c r="P179" s="175"/>
      <c r="Q179" s="175"/>
      <c r="R179" s="175"/>
      <c r="S179" s="175"/>
      <c r="T179" s="175"/>
      <c r="U179" s="175"/>
      <c r="V179" s="175"/>
      <c r="W179" s="175"/>
      <c r="X179" s="175"/>
      <c r="Y179" s="175"/>
      <c r="Z179" s="175"/>
      <c r="AA179" s="175"/>
      <c r="AB179" s="175"/>
      <c r="AC179" s="175"/>
      <c r="AD179" s="175"/>
      <c r="AE179" s="175"/>
      <c r="AF179" s="175"/>
      <c r="AG179" s="175"/>
      <c r="AH179" s="175"/>
      <c r="AI179" s="175"/>
      <c r="AJ179" s="175"/>
      <c r="AK179" s="175"/>
      <c r="AL179" s="175"/>
      <c r="AM179" s="175"/>
      <c r="AN179" s="175"/>
      <c r="AO179" s="175"/>
      <c r="AP179" s="175"/>
      <c r="AQ179" s="175"/>
      <c r="AR179" s="175"/>
      <c r="AS179" s="175"/>
      <c r="AT179" s="175"/>
      <c r="AU179" s="175"/>
      <c r="AV179" s="175"/>
      <c r="AW179" s="175"/>
      <c r="AX179" s="175"/>
      <c r="AY179" s="5"/>
      <c r="AZ179" s="5"/>
    </row>
    <row r="180" spans="1:52" ht="7.2" customHeight="1" x14ac:dyDescent="0.3">
      <c r="A180" s="5"/>
      <c r="B180" s="5"/>
      <c r="C180" s="176"/>
      <c r="D180" s="176"/>
      <c r="E180" s="176"/>
      <c r="F180" s="176"/>
      <c r="G180" s="176"/>
      <c r="H180" s="176"/>
      <c r="I180" s="176"/>
      <c r="J180" s="176"/>
      <c r="K180" s="176"/>
      <c r="L180" s="176"/>
      <c r="M180" s="176"/>
      <c r="N180" s="176"/>
      <c r="O180" s="176"/>
      <c r="P180" s="176"/>
      <c r="Q180" s="176"/>
      <c r="R180" s="176"/>
      <c r="S180" s="176"/>
      <c r="T180" s="176"/>
      <c r="U180" s="176"/>
      <c r="V180" s="176"/>
      <c r="W180" s="176"/>
      <c r="X180" s="176"/>
      <c r="Y180" s="176"/>
      <c r="Z180" s="176"/>
      <c r="AA180" s="176"/>
      <c r="AB180" s="176"/>
      <c r="AC180" s="176"/>
      <c r="AD180" s="176"/>
      <c r="AE180" s="176"/>
      <c r="AF180" s="176"/>
      <c r="AG180" s="176"/>
      <c r="AH180" s="176"/>
      <c r="AI180" s="176"/>
      <c r="AJ180" s="176"/>
      <c r="AK180" s="176"/>
      <c r="AL180" s="176"/>
      <c r="AM180" s="176"/>
      <c r="AN180" s="176"/>
      <c r="AO180" s="176"/>
      <c r="AP180" s="176"/>
      <c r="AQ180" s="176"/>
      <c r="AR180" s="176"/>
      <c r="AS180" s="176"/>
      <c r="AT180" s="176"/>
      <c r="AU180" s="176"/>
      <c r="AV180" s="176"/>
      <c r="AW180" s="176"/>
      <c r="AX180" s="176"/>
      <c r="AY180" s="5"/>
      <c r="AZ180" s="5"/>
    </row>
    <row r="181" spans="1:52" ht="7.2" customHeight="1" x14ac:dyDescent="0.3">
      <c r="A181" s="5"/>
      <c r="B181" s="5"/>
      <c r="C181" s="5"/>
      <c r="D181" s="5"/>
      <c r="E181" s="5"/>
      <c r="F181" s="5"/>
      <c r="G181" s="5"/>
      <c r="H181" s="5"/>
      <c r="I181" s="5"/>
      <c r="J181" s="5"/>
      <c r="K181" s="5"/>
      <c r="L181" s="5"/>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5"/>
      <c r="AX181" s="5"/>
      <c r="AY181" s="5"/>
      <c r="AZ181" s="5"/>
    </row>
    <row r="182" spans="1:52" ht="7.2" customHeight="1" x14ac:dyDescent="0.3">
      <c r="A182" s="5"/>
      <c r="B182" s="5"/>
      <c r="C182" s="5"/>
      <c r="D182" s="5"/>
      <c r="E182" s="5"/>
      <c r="F182" s="5"/>
      <c r="G182" s="5"/>
      <c r="H182" s="5"/>
      <c r="I182" s="5"/>
      <c r="J182" s="5"/>
      <c r="K182" s="5"/>
      <c r="L182" s="5"/>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5"/>
      <c r="AX182" s="5"/>
      <c r="AY182" s="5"/>
      <c r="AZ182" s="5"/>
    </row>
    <row r="183" spans="1:52" ht="7.2" customHeight="1" x14ac:dyDescent="0.3">
      <c r="A183" s="5"/>
      <c r="B183" s="5"/>
      <c r="C183" s="5"/>
      <c r="D183" s="5"/>
      <c r="E183" s="5"/>
      <c r="F183" s="5"/>
      <c r="G183" s="5"/>
      <c r="H183" s="5"/>
      <c r="I183" s="5"/>
      <c r="J183" s="5"/>
      <c r="K183" s="5"/>
      <c r="L183" s="5"/>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5"/>
      <c r="AX183" s="5"/>
      <c r="AY183" s="5"/>
      <c r="AZ183" s="5"/>
    </row>
    <row r="184" spans="1:52" ht="7.2" customHeight="1" x14ac:dyDescent="0.3">
      <c r="A184" s="5"/>
      <c r="B184" s="5"/>
      <c r="C184" s="141" t="s">
        <v>6706</v>
      </c>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41"/>
      <c r="AI184" s="141"/>
      <c r="AJ184" s="141"/>
      <c r="AK184" s="141"/>
      <c r="AL184" s="141"/>
      <c r="AM184" s="141"/>
      <c r="AN184" s="141"/>
      <c r="AO184" s="141"/>
      <c r="AP184" s="141"/>
      <c r="AQ184" s="141"/>
      <c r="AR184" s="141"/>
      <c r="AS184" s="141"/>
      <c r="AT184" s="141"/>
      <c r="AU184" s="141"/>
      <c r="AV184" s="141"/>
      <c r="AW184" s="141"/>
      <c r="AX184" s="141"/>
      <c r="AY184" s="141"/>
      <c r="AZ184" s="5"/>
    </row>
    <row r="185" spans="1:52" ht="7.2" customHeight="1" x14ac:dyDescent="0.3">
      <c r="A185" s="5"/>
      <c r="B185" s="5"/>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I185" s="141"/>
      <c r="AJ185" s="141"/>
      <c r="AK185" s="141"/>
      <c r="AL185" s="141"/>
      <c r="AM185" s="141"/>
      <c r="AN185" s="141"/>
      <c r="AO185" s="141"/>
      <c r="AP185" s="141"/>
      <c r="AQ185" s="141"/>
      <c r="AR185" s="141"/>
      <c r="AS185" s="141"/>
      <c r="AT185" s="141"/>
      <c r="AU185" s="141"/>
      <c r="AV185" s="141"/>
      <c r="AW185" s="141"/>
      <c r="AX185" s="141"/>
      <c r="AY185" s="141"/>
      <c r="AZ185" s="5"/>
    </row>
    <row r="186" spans="1:52" ht="7.2" customHeight="1" x14ac:dyDescent="0.3">
      <c r="A186" s="5"/>
      <c r="B186" s="5"/>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141"/>
      <c r="AI186" s="141"/>
      <c r="AJ186" s="141"/>
      <c r="AK186" s="141"/>
      <c r="AL186" s="141"/>
      <c r="AM186" s="141"/>
      <c r="AN186" s="141"/>
      <c r="AO186" s="141"/>
      <c r="AP186" s="141"/>
      <c r="AQ186" s="141"/>
      <c r="AR186" s="141"/>
      <c r="AS186" s="141"/>
      <c r="AT186" s="141"/>
      <c r="AU186" s="141"/>
      <c r="AV186" s="141"/>
      <c r="AW186" s="141"/>
      <c r="AX186" s="141"/>
      <c r="AY186" s="141"/>
      <c r="AZ186" s="5"/>
    </row>
    <row r="187" spans="1:52" ht="7.2" customHeight="1" x14ac:dyDescent="0.3">
      <c r="A187" s="5"/>
      <c r="B187" s="5"/>
      <c r="C187" s="210" t="s">
        <v>6689</v>
      </c>
      <c r="D187" s="211"/>
      <c r="E187" s="211"/>
      <c r="F187" s="211"/>
      <c r="G187" s="211"/>
      <c r="H187" s="211"/>
      <c r="I187" s="211"/>
      <c r="J187" s="211"/>
      <c r="K187" s="211"/>
      <c r="L187" s="211"/>
      <c r="M187" s="211"/>
      <c r="N187" s="211"/>
      <c r="O187" s="211"/>
      <c r="P187" s="211"/>
      <c r="Q187" s="211"/>
      <c r="R187" s="211"/>
      <c r="S187" s="211"/>
      <c r="T187" s="211"/>
      <c r="U187" s="211"/>
      <c r="V187" s="211"/>
      <c r="W187" s="211"/>
      <c r="X187" s="211"/>
      <c r="Y187" s="211"/>
      <c r="Z187" s="211"/>
      <c r="AA187" s="211"/>
      <c r="AB187" s="211"/>
      <c r="AC187" s="211"/>
      <c r="AD187" s="211"/>
      <c r="AE187" s="211"/>
      <c r="AF187" s="211"/>
      <c r="AG187" s="211"/>
      <c r="AH187" s="211"/>
      <c r="AI187" s="212"/>
      <c r="AJ187" s="178" t="s">
        <v>6694</v>
      </c>
      <c r="AK187" s="178"/>
      <c r="AL187" s="178"/>
      <c r="AM187" s="178"/>
      <c r="AN187" s="178"/>
      <c r="AO187" s="178" t="s">
        <v>6695</v>
      </c>
      <c r="AP187" s="178"/>
      <c r="AQ187" s="178"/>
      <c r="AR187" s="178"/>
      <c r="AS187" s="178"/>
      <c r="AT187" s="209" t="s">
        <v>6696</v>
      </c>
      <c r="AU187" s="209"/>
      <c r="AV187" s="209"/>
      <c r="AW187" s="209"/>
      <c r="AX187" s="209"/>
      <c r="AY187" s="5"/>
      <c r="AZ187" s="5"/>
    </row>
    <row r="188" spans="1:52" ht="7.2" customHeight="1" x14ac:dyDescent="0.3">
      <c r="A188" s="5"/>
      <c r="B188" s="5"/>
      <c r="C188" s="213"/>
      <c r="D188" s="214"/>
      <c r="E188" s="214"/>
      <c r="F188" s="214"/>
      <c r="G188" s="214"/>
      <c r="H188" s="214"/>
      <c r="I188" s="214"/>
      <c r="J188" s="214"/>
      <c r="K188" s="214"/>
      <c r="L188" s="214"/>
      <c r="M188" s="214"/>
      <c r="N188" s="214"/>
      <c r="O188" s="214"/>
      <c r="P188" s="214"/>
      <c r="Q188" s="214"/>
      <c r="R188" s="214"/>
      <c r="S188" s="214"/>
      <c r="T188" s="214"/>
      <c r="U188" s="214"/>
      <c r="V188" s="214"/>
      <c r="W188" s="214"/>
      <c r="X188" s="214"/>
      <c r="Y188" s="214"/>
      <c r="Z188" s="214"/>
      <c r="AA188" s="214"/>
      <c r="AB188" s="214"/>
      <c r="AC188" s="214"/>
      <c r="AD188" s="214"/>
      <c r="AE188" s="214"/>
      <c r="AF188" s="214"/>
      <c r="AG188" s="214"/>
      <c r="AH188" s="214"/>
      <c r="AI188" s="215"/>
      <c r="AJ188" s="178"/>
      <c r="AK188" s="178"/>
      <c r="AL188" s="178"/>
      <c r="AM188" s="178"/>
      <c r="AN188" s="178"/>
      <c r="AO188" s="178"/>
      <c r="AP188" s="178"/>
      <c r="AQ188" s="178"/>
      <c r="AR188" s="178"/>
      <c r="AS188" s="178"/>
      <c r="AT188" s="209"/>
      <c r="AU188" s="209"/>
      <c r="AV188" s="209"/>
      <c r="AW188" s="209"/>
      <c r="AX188" s="209"/>
      <c r="AY188" s="5"/>
      <c r="AZ188" s="5"/>
    </row>
    <row r="189" spans="1:52" ht="7.2" customHeight="1" x14ac:dyDescent="0.3">
      <c r="A189" s="5"/>
      <c r="B189" s="5"/>
      <c r="C189" s="216"/>
      <c r="D189" s="217"/>
      <c r="E189" s="217"/>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8"/>
      <c r="AJ189" s="178"/>
      <c r="AK189" s="178"/>
      <c r="AL189" s="178"/>
      <c r="AM189" s="178"/>
      <c r="AN189" s="178"/>
      <c r="AO189" s="178"/>
      <c r="AP189" s="178"/>
      <c r="AQ189" s="178"/>
      <c r="AR189" s="178"/>
      <c r="AS189" s="178"/>
      <c r="AT189" s="209"/>
      <c r="AU189" s="209"/>
      <c r="AV189" s="209"/>
      <c r="AW189" s="209"/>
      <c r="AX189" s="209"/>
      <c r="AY189" s="5"/>
      <c r="AZ189" s="5"/>
    </row>
    <row r="190" spans="1:52" ht="7.2" customHeight="1" x14ac:dyDescent="0.3">
      <c r="A190" s="5"/>
      <c r="B190" s="5"/>
      <c r="C190" s="179" t="s">
        <v>6691</v>
      </c>
      <c r="D190" s="180"/>
      <c r="E190" s="180"/>
      <c r="F190" s="180"/>
      <c r="G190" s="180"/>
      <c r="H190" s="180"/>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1"/>
      <c r="AJ190" s="208">
        <f>'Fórmulas 2'!O130</f>
        <v>0</v>
      </c>
      <c r="AK190" s="208"/>
      <c r="AL190" s="208"/>
      <c r="AM190" s="208"/>
      <c r="AN190" s="208"/>
      <c r="AO190" s="208">
        <f>'Fórmulas 2'!O135</f>
        <v>400</v>
      </c>
      <c r="AP190" s="208"/>
      <c r="AQ190" s="208"/>
      <c r="AR190" s="208"/>
      <c r="AS190" s="208"/>
      <c r="AT190" s="208">
        <f>'Fórmulas 2'!O144</f>
        <v>800</v>
      </c>
      <c r="AU190" s="208"/>
      <c r="AV190" s="208"/>
      <c r="AW190" s="208"/>
      <c r="AX190" s="208"/>
      <c r="AY190" s="5"/>
      <c r="AZ190" s="5"/>
    </row>
    <row r="191" spans="1:52" ht="7.2" customHeight="1" x14ac:dyDescent="0.3">
      <c r="A191" s="5"/>
      <c r="B191" s="5"/>
      <c r="C191" s="182"/>
      <c r="D191" s="183"/>
      <c r="E191" s="183"/>
      <c r="F191" s="183"/>
      <c r="G191" s="183"/>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4"/>
      <c r="AJ191" s="208"/>
      <c r="AK191" s="208"/>
      <c r="AL191" s="208"/>
      <c r="AM191" s="208"/>
      <c r="AN191" s="208"/>
      <c r="AO191" s="208"/>
      <c r="AP191" s="208"/>
      <c r="AQ191" s="208"/>
      <c r="AR191" s="208"/>
      <c r="AS191" s="208"/>
      <c r="AT191" s="208"/>
      <c r="AU191" s="208"/>
      <c r="AV191" s="208"/>
      <c r="AW191" s="208"/>
      <c r="AX191" s="208"/>
      <c r="AY191" s="5"/>
      <c r="AZ191" s="5"/>
    </row>
    <row r="192" spans="1:52" ht="7.2" customHeight="1" x14ac:dyDescent="0.3">
      <c r="A192" s="5"/>
      <c r="B192" s="5"/>
      <c r="C192" s="185"/>
      <c r="D192" s="186"/>
      <c r="E192" s="186"/>
      <c r="F192" s="186"/>
      <c r="G192" s="186"/>
      <c r="H192" s="186"/>
      <c r="I192" s="186"/>
      <c r="J192" s="186"/>
      <c r="K192" s="186"/>
      <c r="L192" s="186"/>
      <c r="M192" s="186"/>
      <c r="N192" s="186"/>
      <c r="O192" s="186"/>
      <c r="P192" s="186"/>
      <c r="Q192" s="186"/>
      <c r="R192" s="186"/>
      <c r="S192" s="186"/>
      <c r="T192" s="186"/>
      <c r="U192" s="186"/>
      <c r="V192" s="186"/>
      <c r="W192" s="186"/>
      <c r="X192" s="186"/>
      <c r="Y192" s="186"/>
      <c r="Z192" s="186"/>
      <c r="AA192" s="186"/>
      <c r="AB192" s="186"/>
      <c r="AC192" s="186"/>
      <c r="AD192" s="186"/>
      <c r="AE192" s="186"/>
      <c r="AF192" s="186"/>
      <c r="AG192" s="186"/>
      <c r="AH192" s="186"/>
      <c r="AI192" s="187"/>
      <c r="AJ192" s="208"/>
      <c r="AK192" s="208"/>
      <c r="AL192" s="208"/>
      <c r="AM192" s="208"/>
      <c r="AN192" s="208"/>
      <c r="AO192" s="208"/>
      <c r="AP192" s="208"/>
      <c r="AQ192" s="208"/>
      <c r="AR192" s="208"/>
      <c r="AS192" s="208"/>
      <c r="AT192" s="208"/>
      <c r="AU192" s="208"/>
      <c r="AV192" s="208"/>
      <c r="AW192" s="208"/>
      <c r="AX192" s="208"/>
      <c r="AY192" s="5"/>
      <c r="AZ192" s="5"/>
    </row>
    <row r="193" spans="1:52" ht="7.2" customHeight="1" x14ac:dyDescent="0.3">
      <c r="A193" s="5"/>
      <c r="B193" s="5"/>
      <c r="C193" s="179" t="s">
        <v>6690</v>
      </c>
      <c r="D193" s="180"/>
      <c r="E193" s="180"/>
      <c r="F193" s="180"/>
      <c r="G193" s="180"/>
      <c r="H193" s="180"/>
      <c r="I193" s="180"/>
      <c r="J193" s="180"/>
      <c r="K193" s="180"/>
      <c r="L193" s="180"/>
      <c r="M193" s="180"/>
      <c r="N193" s="180"/>
      <c r="O193" s="180"/>
      <c r="P193" s="180"/>
      <c r="Q193" s="180"/>
      <c r="R193" s="180"/>
      <c r="S193" s="180"/>
      <c r="T193" s="180"/>
      <c r="U193" s="180"/>
      <c r="V193" s="180"/>
      <c r="W193" s="180"/>
      <c r="X193" s="180"/>
      <c r="Y193" s="180"/>
      <c r="Z193" s="180"/>
      <c r="AA193" s="180"/>
      <c r="AB193" s="180"/>
      <c r="AC193" s="180"/>
      <c r="AD193" s="180"/>
      <c r="AE193" s="180"/>
      <c r="AF193" s="180"/>
      <c r="AG193" s="180"/>
      <c r="AH193" s="180"/>
      <c r="AI193" s="181"/>
      <c r="AJ193" s="208">
        <f>'Fórmulas 2'!O131</f>
        <v>800</v>
      </c>
      <c r="AK193" s="208"/>
      <c r="AL193" s="208"/>
      <c r="AM193" s="208"/>
      <c r="AN193" s="208"/>
      <c r="AO193" s="208">
        <f>'Fórmulas 2'!O136</f>
        <v>600</v>
      </c>
      <c r="AP193" s="208"/>
      <c r="AQ193" s="208"/>
      <c r="AR193" s="208"/>
      <c r="AS193" s="208"/>
      <c r="AT193" s="208">
        <f>'Fórmulas 2'!O145</f>
        <v>800</v>
      </c>
      <c r="AU193" s="208"/>
      <c r="AV193" s="208"/>
      <c r="AW193" s="208"/>
      <c r="AX193" s="208"/>
      <c r="AY193" s="5"/>
      <c r="AZ193" s="5"/>
    </row>
    <row r="194" spans="1:52" ht="7.2" customHeight="1" x14ac:dyDescent="0.3">
      <c r="A194" s="5"/>
      <c r="B194" s="5"/>
      <c r="C194" s="182"/>
      <c r="D194" s="183"/>
      <c r="E194" s="183"/>
      <c r="F194" s="183"/>
      <c r="G194" s="183"/>
      <c r="H194" s="183"/>
      <c r="I194" s="183"/>
      <c r="J194" s="183"/>
      <c r="K194" s="183"/>
      <c r="L194" s="183"/>
      <c r="M194" s="183"/>
      <c r="N194" s="183"/>
      <c r="O194" s="183"/>
      <c r="P194" s="183"/>
      <c r="Q194" s="183"/>
      <c r="R194" s="183"/>
      <c r="S194" s="183"/>
      <c r="T194" s="183"/>
      <c r="U194" s="183"/>
      <c r="V194" s="183"/>
      <c r="W194" s="183"/>
      <c r="X194" s="183"/>
      <c r="Y194" s="183"/>
      <c r="Z194" s="183"/>
      <c r="AA194" s="183"/>
      <c r="AB194" s="183"/>
      <c r="AC194" s="183"/>
      <c r="AD194" s="183"/>
      <c r="AE194" s="183"/>
      <c r="AF194" s="183"/>
      <c r="AG194" s="183"/>
      <c r="AH194" s="183"/>
      <c r="AI194" s="184"/>
      <c r="AJ194" s="208"/>
      <c r="AK194" s="208"/>
      <c r="AL194" s="208"/>
      <c r="AM194" s="208"/>
      <c r="AN194" s="208"/>
      <c r="AO194" s="208"/>
      <c r="AP194" s="208"/>
      <c r="AQ194" s="208"/>
      <c r="AR194" s="208"/>
      <c r="AS194" s="208"/>
      <c r="AT194" s="208"/>
      <c r="AU194" s="208"/>
      <c r="AV194" s="208"/>
      <c r="AW194" s="208"/>
      <c r="AX194" s="208"/>
      <c r="AY194" s="5"/>
      <c r="AZ194" s="5"/>
    </row>
    <row r="195" spans="1:52" ht="7.2" customHeight="1" x14ac:dyDescent="0.3">
      <c r="A195" s="5"/>
      <c r="B195" s="5"/>
      <c r="C195" s="185"/>
      <c r="D195" s="186"/>
      <c r="E195" s="186"/>
      <c r="F195" s="186"/>
      <c r="G195" s="186"/>
      <c r="H195" s="186"/>
      <c r="I195" s="186"/>
      <c r="J195" s="186"/>
      <c r="K195" s="186"/>
      <c r="L195" s="186"/>
      <c r="M195" s="186"/>
      <c r="N195" s="186"/>
      <c r="O195" s="186"/>
      <c r="P195" s="186"/>
      <c r="Q195" s="186"/>
      <c r="R195" s="186"/>
      <c r="S195" s="186"/>
      <c r="T195" s="186"/>
      <c r="U195" s="186"/>
      <c r="V195" s="186"/>
      <c r="W195" s="186"/>
      <c r="X195" s="186"/>
      <c r="Y195" s="186"/>
      <c r="Z195" s="186"/>
      <c r="AA195" s="186"/>
      <c r="AB195" s="186"/>
      <c r="AC195" s="186"/>
      <c r="AD195" s="186"/>
      <c r="AE195" s="186"/>
      <c r="AF195" s="186"/>
      <c r="AG195" s="186"/>
      <c r="AH195" s="186"/>
      <c r="AI195" s="187"/>
      <c r="AJ195" s="208"/>
      <c r="AK195" s="208"/>
      <c r="AL195" s="208"/>
      <c r="AM195" s="208"/>
      <c r="AN195" s="208"/>
      <c r="AO195" s="208"/>
      <c r="AP195" s="208"/>
      <c r="AQ195" s="208"/>
      <c r="AR195" s="208"/>
      <c r="AS195" s="208"/>
      <c r="AT195" s="208"/>
      <c r="AU195" s="208"/>
      <c r="AV195" s="208"/>
      <c r="AW195" s="208"/>
      <c r="AX195" s="208"/>
      <c r="AY195" s="5"/>
      <c r="AZ195" s="5"/>
    </row>
    <row r="196" spans="1:52" ht="7.2" customHeight="1" x14ac:dyDescent="0.3">
      <c r="A196" s="5"/>
      <c r="B196" s="5"/>
      <c r="C196" s="179" t="s">
        <v>6692</v>
      </c>
      <c r="D196" s="180"/>
      <c r="E196" s="180"/>
      <c r="F196" s="180"/>
      <c r="G196" s="180"/>
      <c r="H196" s="180"/>
      <c r="I196" s="180"/>
      <c r="J196" s="180"/>
      <c r="K196" s="180"/>
      <c r="L196" s="180"/>
      <c r="M196" s="180"/>
      <c r="N196" s="180"/>
      <c r="O196" s="180"/>
      <c r="P196" s="180"/>
      <c r="Q196" s="180"/>
      <c r="R196" s="180"/>
      <c r="S196" s="180"/>
      <c r="T196" s="180"/>
      <c r="U196" s="180"/>
      <c r="V196" s="180"/>
      <c r="W196" s="180"/>
      <c r="X196" s="180"/>
      <c r="Y196" s="180"/>
      <c r="Z196" s="180"/>
      <c r="AA196" s="180"/>
      <c r="AB196" s="180"/>
      <c r="AC196" s="180"/>
      <c r="AD196" s="180"/>
      <c r="AE196" s="180"/>
      <c r="AF196" s="180"/>
      <c r="AG196" s="180"/>
      <c r="AH196" s="180"/>
      <c r="AI196" s="181"/>
      <c r="AJ196" s="208">
        <f>'Fórmulas 2'!O132</f>
        <v>1200</v>
      </c>
      <c r="AK196" s="208"/>
      <c r="AL196" s="208"/>
      <c r="AM196" s="208"/>
      <c r="AN196" s="208"/>
      <c r="AO196" s="208">
        <f>'Fórmulas 2'!O137</f>
        <v>900</v>
      </c>
      <c r="AP196" s="208"/>
      <c r="AQ196" s="208"/>
      <c r="AR196" s="208"/>
      <c r="AS196" s="208"/>
      <c r="AT196" s="208">
        <f>'Fórmulas 2'!O146</f>
        <v>1300</v>
      </c>
      <c r="AU196" s="208"/>
      <c r="AV196" s="208"/>
      <c r="AW196" s="208"/>
      <c r="AX196" s="208"/>
      <c r="AY196" s="5"/>
      <c r="AZ196" s="5"/>
    </row>
    <row r="197" spans="1:52" ht="7.2" customHeight="1" x14ac:dyDescent="0.3">
      <c r="A197" s="5"/>
      <c r="B197" s="5"/>
      <c r="C197" s="182"/>
      <c r="D197" s="183"/>
      <c r="E197" s="183"/>
      <c r="F197" s="183"/>
      <c r="G197" s="183"/>
      <c r="H197" s="183"/>
      <c r="I197" s="183"/>
      <c r="J197" s="183"/>
      <c r="K197" s="183"/>
      <c r="L197" s="183"/>
      <c r="M197" s="183"/>
      <c r="N197" s="183"/>
      <c r="O197" s="183"/>
      <c r="P197" s="183"/>
      <c r="Q197" s="183"/>
      <c r="R197" s="183"/>
      <c r="S197" s="183"/>
      <c r="T197" s="183"/>
      <c r="U197" s="183"/>
      <c r="V197" s="183"/>
      <c r="W197" s="183"/>
      <c r="X197" s="183"/>
      <c r="Y197" s="183"/>
      <c r="Z197" s="183"/>
      <c r="AA197" s="183"/>
      <c r="AB197" s="183"/>
      <c r="AC197" s="183"/>
      <c r="AD197" s="183"/>
      <c r="AE197" s="183"/>
      <c r="AF197" s="183"/>
      <c r="AG197" s="183"/>
      <c r="AH197" s="183"/>
      <c r="AI197" s="184"/>
      <c r="AJ197" s="208"/>
      <c r="AK197" s="208"/>
      <c r="AL197" s="208"/>
      <c r="AM197" s="208"/>
      <c r="AN197" s="208"/>
      <c r="AO197" s="208"/>
      <c r="AP197" s="208"/>
      <c r="AQ197" s="208"/>
      <c r="AR197" s="208"/>
      <c r="AS197" s="208"/>
      <c r="AT197" s="208"/>
      <c r="AU197" s="208"/>
      <c r="AV197" s="208"/>
      <c r="AW197" s="208"/>
      <c r="AX197" s="208"/>
      <c r="AY197" s="5"/>
      <c r="AZ197" s="5"/>
    </row>
    <row r="198" spans="1:52" ht="7.2" customHeight="1" x14ac:dyDescent="0.3">
      <c r="A198" s="5"/>
      <c r="B198" s="5"/>
      <c r="C198" s="185"/>
      <c r="D198" s="186"/>
      <c r="E198" s="186"/>
      <c r="F198" s="186"/>
      <c r="G198" s="186"/>
      <c r="H198" s="186"/>
      <c r="I198" s="186"/>
      <c r="J198" s="186"/>
      <c r="K198" s="186"/>
      <c r="L198" s="186"/>
      <c r="M198" s="186"/>
      <c r="N198" s="186"/>
      <c r="O198" s="186"/>
      <c r="P198" s="186"/>
      <c r="Q198" s="186"/>
      <c r="R198" s="186"/>
      <c r="S198" s="186"/>
      <c r="T198" s="186"/>
      <c r="U198" s="186"/>
      <c r="V198" s="186"/>
      <c r="W198" s="186"/>
      <c r="X198" s="186"/>
      <c r="Y198" s="186"/>
      <c r="Z198" s="186"/>
      <c r="AA198" s="186"/>
      <c r="AB198" s="186"/>
      <c r="AC198" s="186"/>
      <c r="AD198" s="186"/>
      <c r="AE198" s="186"/>
      <c r="AF198" s="186"/>
      <c r="AG198" s="186"/>
      <c r="AH198" s="186"/>
      <c r="AI198" s="187"/>
      <c r="AJ198" s="208"/>
      <c r="AK198" s="208"/>
      <c r="AL198" s="208"/>
      <c r="AM198" s="208"/>
      <c r="AN198" s="208"/>
      <c r="AO198" s="208"/>
      <c r="AP198" s="208"/>
      <c r="AQ198" s="208"/>
      <c r="AR198" s="208"/>
      <c r="AS198" s="208"/>
      <c r="AT198" s="208"/>
      <c r="AU198" s="208"/>
      <c r="AV198" s="208"/>
      <c r="AW198" s="208"/>
      <c r="AX198" s="208"/>
      <c r="AY198" s="5"/>
      <c r="AZ198" s="5"/>
    </row>
    <row r="199" spans="1:52" ht="7.2" customHeight="1" x14ac:dyDescent="0.3">
      <c r="A199" s="5"/>
      <c r="B199" s="5"/>
      <c r="C199" s="179" t="s">
        <v>6693</v>
      </c>
      <c r="D199" s="180"/>
      <c r="E199" s="180"/>
      <c r="F199" s="180"/>
      <c r="G199" s="180"/>
      <c r="H199" s="180"/>
      <c r="I199" s="180"/>
      <c r="J199" s="180"/>
      <c r="K199" s="180"/>
      <c r="L199" s="180"/>
      <c r="M199" s="180"/>
      <c r="N199" s="180"/>
      <c r="O199" s="180"/>
      <c r="P199" s="180"/>
      <c r="Q199" s="180"/>
      <c r="R199" s="180"/>
      <c r="S199" s="180"/>
      <c r="T199" s="180"/>
      <c r="U199" s="180"/>
      <c r="V199" s="180"/>
      <c r="W199" s="180"/>
      <c r="X199" s="180"/>
      <c r="Y199" s="180"/>
      <c r="Z199" s="180"/>
      <c r="AA199" s="180"/>
      <c r="AB199" s="180"/>
      <c r="AC199" s="180"/>
      <c r="AD199" s="180"/>
      <c r="AE199" s="180"/>
      <c r="AF199" s="180"/>
      <c r="AG199" s="180"/>
      <c r="AH199" s="180"/>
      <c r="AI199" s="181"/>
      <c r="AJ199" s="208">
        <f>'Fórmulas 2'!O133</f>
        <v>1600</v>
      </c>
      <c r="AK199" s="208"/>
      <c r="AL199" s="208"/>
      <c r="AM199" s="208"/>
      <c r="AN199" s="208"/>
      <c r="AO199" s="208">
        <f>'Fórmulas 2'!O138</f>
        <v>1200</v>
      </c>
      <c r="AP199" s="208"/>
      <c r="AQ199" s="208"/>
      <c r="AR199" s="208"/>
      <c r="AS199" s="208"/>
      <c r="AT199" s="208">
        <f>'Fórmulas 2'!O147</f>
        <v>1500</v>
      </c>
      <c r="AU199" s="208"/>
      <c r="AV199" s="208"/>
      <c r="AW199" s="208"/>
      <c r="AX199" s="208"/>
      <c r="AY199" s="5"/>
      <c r="AZ199" s="5"/>
    </row>
    <row r="200" spans="1:52" ht="7.2" customHeight="1" x14ac:dyDescent="0.3">
      <c r="A200" s="5"/>
      <c r="B200" s="5"/>
      <c r="C200" s="182"/>
      <c r="D200" s="183"/>
      <c r="E200" s="183"/>
      <c r="F200" s="183"/>
      <c r="G200" s="183"/>
      <c r="H200" s="183"/>
      <c r="I200" s="183"/>
      <c r="J200" s="183"/>
      <c r="K200" s="183"/>
      <c r="L200" s="183"/>
      <c r="M200" s="183"/>
      <c r="N200" s="183"/>
      <c r="O200" s="183"/>
      <c r="P200" s="183"/>
      <c r="Q200" s="183"/>
      <c r="R200" s="183"/>
      <c r="S200" s="183"/>
      <c r="T200" s="183"/>
      <c r="U200" s="183"/>
      <c r="V200" s="183"/>
      <c r="W200" s="183"/>
      <c r="X200" s="183"/>
      <c r="Y200" s="183"/>
      <c r="Z200" s="183"/>
      <c r="AA200" s="183"/>
      <c r="AB200" s="183"/>
      <c r="AC200" s="183"/>
      <c r="AD200" s="183"/>
      <c r="AE200" s="183"/>
      <c r="AF200" s="183"/>
      <c r="AG200" s="183"/>
      <c r="AH200" s="183"/>
      <c r="AI200" s="184"/>
      <c r="AJ200" s="208"/>
      <c r="AK200" s="208"/>
      <c r="AL200" s="208"/>
      <c r="AM200" s="208"/>
      <c r="AN200" s="208"/>
      <c r="AO200" s="208"/>
      <c r="AP200" s="208"/>
      <c r="AQ200" s="208"/>
      <c r="AR200" s="208"/>
      <c r="AS200" s="208"/>
      <c r="AT200" s="208"/>
      <c r="AU200" s="208"/>
      <c r="AV200" s="208"/>
      <c r="AW200" s="208"/>
      <c r="AX200" s="208"/>
      <c r="AY200" s="5"/>
      <c r="AZ200" s="5"/>
    </row>
    <row r="201" spans="1:52" ht="7.2" customHeight="1" x14ac:dyDescent="0.3">
      <c r="A201" s="5"/>
      <c r="B201" s="5"/>
      <c r="C201" s="185"/>
      <c r="D201" s="186"/>
      <c r="E201" s="186"/>
      <c r="F201" s="186"/>
      <c r="G201" s="186"/>
      <c r="H201" s="186"/>
      <c r="I201" s="186"/>
      <c r="J201" s="186"/>
      <c r="K201" s="186"/>
      <c r="L201" s="186"/>
      <c r="M201" s="186"/>
      <c r="N201" s="186"/>
      <c r="O201" s="186"/>
      <c r="P201" s="186"/>
      <c r="Q201" s="186"/>
      <c r="R201" s="186"/>
      <c r="S201" s="186"/>
      <c r="T201" s="186"/>
      <c r="U201" s="186"/>
      <c r="V201" s="186"/>
      <c r="W201" s="186"/>
      <c r="X201" s="186"/>
      <c r="Y201" s="186"/>
      <c r="Z201" s="186"/>
      <c r="AA201" s="186"/>
      <c r="AB201" s="186"/>
      <c r="AC201" s="186"/>
      <c r="AD201" s="186"/>
      <c r="AE201" s="186"/>
      <c r="AF201" s="186"/>
      <c r="AG201" s="186"/>
      <c r="AH201" s="186"/>
      <c r="AI201" s="187"/>
      <c r="AJ201" s="208"/>
      <c r="AK201" s="208"/>
      <c r="AL201" s="208"/>
      <c r="AM201" s="208"/>
      <c r="AN201" s="208"/>
      <c r="AO201" s="208"/>
      <c r="AP201" s="208"/>
      <c r="AQ201" s="208"/>
      <c r="AR201" s="208"/>
      <c r="AS201" s="208"/>
      <c r="AT201" s="208"/>
      <c r="AU201" s="208"/>
      <c r="AV201" s="208"/>
      <c r="AW201" s="208"/>
      <c r="AX201" s="208"/>
      <c r="AY201" s="5"/>
      <c r="AZ201" s="5"/>
    </row>
    <row r="202" spans="1:52" ht="7.2" customHeight="1" x14ac:dyDescent="0.3">
      <c r="A202" s="5"/>
      <c r="B202" s="5"/>
      <c r="C202" s="179" t="s">
        <v>6697</v>
      </c>
      <c r="D202" s="180"/>
      <c r="E202" s="180"/>
      <c r="F202" s="180"/>
      <c r="G202" s="180"/>
      <c r="H202" s="180"/>
      <c r="I202" s="180"/>
      <c r="J202" s="180"/>
      <c r="K202" s="180"/>
      <c r="L202" s="180"/>
      <c r="M202" s="180"/>
      <c r="N202" s="180"/>
      <c r="O202" s="180"/>
      <c r="P202" s="180"/>
      <c r="Q202" s="180"/>
      <c r="R202" s="180"/>
      <c r="S202" s="180"/>
      <c r="T202" s="180"/>
      <c r="U202" s="180"/>
      <c r="V202" s="180"/>
      <c r="W202" s="180"/>
      <c r="X202" s="180"/>
      <c r="Y202" s="180"/>
      <c r="Z202" s="180"/>
      <c r="AA202" s="180"/>
      <c r="AB202" s="180"/>
      <c r="AC202" s="180"/>
      <c r="AD202" s="180"/>
      <c r="AE202" s="180"/>
      <c r="AF202" s="180"/>
      <c r="AG202" s="180"/>
      <c r="AH202" s="180"/>
      <c r="AI202" s="181"/>
      <c r="AJ202" s="208">
        <f>'Fórmulas 2'!O134</f>
        <v>1800</v>
      </c>
      <c r="AK202" s="208"/>
      <c r="AL202" s="208"/>
      <c r="AM202" s="208"/>
      <c r="AN202" s="208"/>
      <c r="AO202" s="208">
        <f>'Fórmulas 2'!O139</f>
        <v>1200</v>
      </c>
      <c r="AP202" s="208"/>
      <c r="AQ202" s="208"/>
      <c r="AR202" s="208"/>
      <c r="AS202" s="208"/>
      <c r="AT202" s="208">
        <f>'Fórmulas 2'!O147</f>
        <v>1500</v>
      </c>
      <c r="AU202" s="208"/>
      <c r="AV202" s="208"/>
      <c r="AW202" s="208"/>
      <c r="AX202" s="208"/>
      <c r="AY202" s="5"/>
      <c r="AZ202" s="5"/>
    </row>
    <row r="203" spans="1:52" ht="7.2" customHeight="1" x14ac:dyDescent="0.3">
      <c r="A203" s="5"/>
      <c r="B203" s="5"/>
      <c r="C203" s="182"/>
      <c r="D203" s="183"/>
      <c r="E203" s="183"/>
      <c r="F203" s="183"/>
      <c r="G203" s="183"/>
      <c r="H203" s="183"/>
      <c r="I203" s="183"/>
      <c r="J203" s="183"/>
      <c r="K203" s="183"/>
      <c r="L203" s="183"/>
      <c r="M203" s="183"/>
      <c r="N203" s="183"/>
      <c r="O203" s="183"/>
      <c r="P203" s="183"/>
      <c r="Q203" s="183"/>
      <c r="R203" s="183"/>
      <c r="S203" s="183"/>
      <c r="T203" s="183"/>
      <c r="U203" s="183"/>
      <c r="V203" s="183"/>
      <c r="W203" s="183"/>
      <c r="X203" s="183"/>
      <c r="Y203" s="183"/>
      <c r="Z203" s="183"/>
      <c r="AA203" s="183"/>
      <c r="AB203" s="183"/>
      <c r="AC203" s="183"/>
      <c r="AD203" s="183"/>
      <c r="AE203" s="183"/>
      <c r="AF203" s="183"/>
      <c r="AG203" s="183"/>
      <c r="AH203" s="183"/>
      <c r="AI203" s="184"/>
      <c r="AJ203" s="208"/>
      <c r="AK203" s="208"/>
      <c r="AL203" s="208"/>
      <c r="AM203" s="208"/>
      <c r="AN203" s="208"/>
      <c r="AO203" s="208"/>
      <c r="AP203" s="208"/>
      <c r="AQ203" s="208"/>
      <c r="AR203" s="208"/>
      <c r="AS203" s="208"/>
      <c r="AT203" s="208"/>
      <c r="AU203" s="208"/>
      <c r="AV203" s="208"/>
      <c r="AW203" s="208"/>
      <c r="AX203" s="208"/>
      <c r="AY203" s="5"/>
      <c r="AZ203" s="5"/>
    </row>
    <row r="204" spans="1:52" ht="7.2" customHeight="1" x14ac:dyDescent="0.3">
      <c r="A204" s="5"/>
      <c r="B204" s="5"/>
      <c r="C204" s="185"/>
      <c r="D204" s="186"/>
      <c r="E204" s="186"/>
      <c r="F204" s="186"/>
      <c r="G204" s="186"/>
      <c r="H204" s="186"/>
      <c r="I204" s="186"/>
      <c r="J204" s="186"/>
      <c r="K204" s="186"/>
      <c r="L204" s="186"/>
      <c r="M204" s="186"/>
      <c r="N204" s="186"/>
      <c r="O204" s="186"/>
      <c r="P204" s="186"/>
      <c r="Q204" s="186"/>
      <c r="R204" s="186"/>
      <c r="S204" s="186"/>
      <c r="T204" s="186"/>
      <c r="U204" s="186"/>
      <c r="V204" s="186"/>
      <c r="W204" s="186"/>
      <c r="X204" s="186"/>
      <c r="Y204" s="186"/>
      <c r="Z204" s="186"/>
      <c r="AA204" s="186"/>
      <c r="AB204" s="186"/>
      <c r="AC204" s="186"/>
      <c r="AD204" s="186"/>
      <c r="AE204" s="186"/>
      <c r="AF204" s="186"/>
      <c r="AG204" s="186"/>
      <c r="AH204" s="186"/>
      <c r="AI204" s="187"/>
      <c r="AJ204" s="208"/>
      <c r="AK204" s="208"/>
      <c r="AL204" s="208"/>
      <c r="AM204" s="208"/>
      <c r="AN204" s="208"/>
      <c r="AO204" s="208"/>
      <c r="AP204" s="208"/>
      <c r="AQ204" s="208"/>
      <c r="AR204" s="208"/>
      <c r="AS204" s="208"/>
      <c r="AT204" s="208"/>
      <c r="AU204" s="208"/>
      <c r="AV204" s="208"/>
      <c r="AW204" s="208"/>
      <c r="AX204" s="208"/>
      <c r="AY204" s="5"/>
      <c r="AZ204" s="5"/>
    </row>
    <row r="205" spans="1:52" ht="7.2" customHeight="1" x14ac:dyDescent="0.3">
      <c r="A205" s="5"/>
      <c r="B205" s="5"/>
      <c r="C205" s="179" t="s">
        <v>218</v>
      </c>
      <c r="D205" s="180"/>
      <c r="E205" s="180"/>
      <c r="F205" s="180"/>
      <c r="G205" s="180"/>
      <c r="H205" s="180"/>
      <c r="I205" s="180"/>
      <c r="J205" s="180"/>
      <c r="K205" s="180"/>
      <c r="L205" s="180"/>
      <c r="M205" s="180"/>
      <c r="N205" s="180"/>
      <c r="O205" s="180"/>
      <c r="P205" s="180"/>
      <c r="Q205" s="180"/>
      <c r="R205" s="180"/>
      <c r="S205" s="180"/>
      <c r="T205" s="180"/>
      <c r="U205" s="180"/>
      <c r="V205" s="180"/>
      <c r="W205" s="180"/>
      <c r="X205" s="180"/>
      <c r="Y205" s="180"/>
      <c r="Z205" s="180"/>
      <c r="AA205" s="180"/>
      <c r="AB205" s="180"/>
      <c r="AC205" s="180"/>
      <c r="AD205" s="180"/>
      <c r="AE205" s="180"/>
      <c r="AF205" s="180"/>
      <c r="AG205" s="180"/>
      <c r="AH205" s="180"/>
      <c r="AI205" s="181"/>
      <c r="AJ205" s="208">
        <v>0</v>
      </c>
      <c r="AK205" s="208"/>
      <c r="AL205" s="208"/>
      <c r="AM205" s="208"/>
      <c r="AN205" s="208"/>
      <c r="AO205" s="208">
        <f>'Fórmulas 2'!O140</f>
        <v>800</v>
      </c>
      <c r="AP205" s="208"/>
      <c r="AQ205" s="208"/>
      <c r="AR205" s="208"/>
      <c r="AS205" s="208"/>
      <c r="AT205" s="208">
        <f>'Fórmulas 2'!I191</f>
        <v>0</v>
      </c>
      <c r="AU205" s="208"/>
      <c r="AV205" s="208"/>
      <c r="AW205" s="208"/>
      <c r="AX205" s="208"/>
      <c r="AY205" s="5"/>
      <c r="AZ205" s="5"/>
    </row>
    <row r="206" spans="1:52" ht="7.2" customHeight="1" x14ac:dyDescent="0.3">
      <c r="A206" s="5"/>
      <c r="B206" s="5"/>
      <c r="C206" s="182"/>
      <c r="D206" s="183"/>
      <c r="E206" s="183"/>
      <c r="F206" s="183"/>
      <c r="G206" s="183"/>
      <c r="H206" s="183"/>
      <c r="I206" s="183"/>
      <c r="J206" s="183"/>
      <c r="K206" s="183"/>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c r="AG206" s="183"/>
      <c r="AH206" s="183"/>
      <c r="AI206" s="184"/>
      <c r="AJ206" s="208"/>
      <c r="AK206" s="208"/>
      <c r="AL206" s="208"/>
      <c r="AM206" s="208"/>
      <c r="AN206" s="208"/>
      <c r="AO206" s="208"/>
      <c r="AP206" s="208"/>
      <c r="AQ206" s="208"/>
      <c r="AR206" s="208"/>
      <c r="AS206" s="208"/>
      <c r="AT206" s="208"/>
      <c r="AU206" s="208"/>
      <c r="AV206" s="208"/>
      <c r="AW206" s="208"/>
      <c r="AX206" s="208"/>
      <c r="AY206" s="5"/>
      <c r="AZ206" s="5"/>
    </row>
    <row r="207" spans="1:52" ht="7.2" customHeight="1" x14ac:dyDescent="0.3">
      <c r="A207" s="5"/>
      <c r="B207" s="5"/>
      <c r="C207" s="185"/>
      <c r="D207" s="186"/>
      <c r="E207" s="186"/>
      <c r="F207" s="186"/>
      <c r="G207" s="186"/>
      <c r="H207" s="186"/>
      <c r="I207" s="186"/>
      <c r="J207" s="186"/>
      <c r="K207" s="186"/>
      <c r="L207" s="186"/>
      <c r="M207" s="186"/>
      <c r="N207" s="186"/>
      <c r="O207" s="186"/>
      <c r="P207" s="186"/>
      <c r="Q207" s="186"/>
      <c r="R207" s="186"/>
      <c r="S207" s="186"/>
      <c r="T207" s="186"/>
      <c r="U207" s="186"/>
      <c r="V207" s="186"/>
      <c r="W207" s="186"/>
      <c r="X207" s="186"/>
      <c r="Y207" s="186"/>
      <c r="Z207" s="186"/>
      <c r="AA207" s="186"/>
      <c r="AB207" s="186"/>
      <c r="AC207" s="186"/>
      <c r="AD207" s="186"/>
      <c r="AE207" s="186"/>
      <c r="AF207" s="186"/>
      <c r="AG207" s="186"/>
      <c r="AH207" s="186"/>
      <c r="AI207" s="187"/>
      <c r="AJ207" s="208"/>
      <c r="AK207" s="208"/>
      <c r="AL207" s="208"/>
      <c r="AM207" s="208"/>
      <c r="AN207" s="208"/>
      <c r="AO207" s="208"/>
      <c r="AP207" s="208"/>
      <c r="AQ207" s="208"/>
      <c r="AR207" s="208"/>
      <c r="AS207" s="208"/>
      <c r="AT207" s="208"/>
      <c r="AU207" s="208"/>
      <c r="AV207" s="208"/>
      <c r="AW207" s="208"/>
      <c r="AX207" s="208"/>
      <c r="AY207" s="5"/>
      <c r="AZ207" s="5"/>
    </row>
    <row r="208" spans="1:52" ht="7.2" customHeight="1" x14ac:dyDescent="0.3">
      <c r="A208" s="5"/>
      <c r="B208" s="5"/>
      <c r="C208" s="179" t="s">
        <v>219</v>
      </c>
      <c r="D208" s="180"/>
      <c r="E208" s="180"/>
      <c r="F208" s="180"/>
      <c r="G208" s="180"/>
      <c r="H208" s="180"/>
      <c r="I208" s="180"/>
      <c r="J208" s="180"/>
      <c r="K208" s="180"/>
      <c r="L208" s="180"/>
      <c r="M208" s="180"/>
      <c r="N208" s="180"/>
      <c r="O208" s="180"/>
      <c r="P208" s="180"/>
      <c r="Q208" s="180"/>
      <c r="R208" s="180"/>
      <c r="S208" s="180"/>
      <c r="T208" s="180"/>
      <c r="U208" s="180"/>
      <c r="V208" s="180"/>
      <c r="W208" s="180"/>
      <c r="X208" s="180"/>
      <c r="Y208" s="180"/>
      <c r="Z208" s="180"/>
      <c r="AA208" s="180"/>
      <c r="AB208" s="180"/>
      <c r="AC208" s="180"/>
      <c r="AD208" s="180"/>
      <c r="AE208" s="180"/>
      <c r="AF208" s="180"/>
      <c r="AG208" s="180"/>
      <c r="AH208" s="180"/>
      <c r="AI208" s="181"/>
      <c r="AJ208" s="208">
        <f>'Fórmulas 2'!I192</f>
        <v>0</v>
      </c>
      <c r="AK208" s="208"/>
      <c r="AL208" s="208"/>
      <c r="AM208" s="208"/>
      <c r="AN208" s="208"/>
      <c r="AO208" s="208">
        <f>'Fórmulas 2'!O141</f>
        <v>1200</v>
      </c>
      <c r="AP208" s="208"/>
      <c r="AQ208" s="208"/>
      <c r="AR208" s="208"/>
      <c r="AS208" s="208"/>
      <c r="AT208" s="208">
        <f>'Fórmulas 2'!I194</f>
        <v>0</v>
      </c>
      <c r="AU208" s="208"/>
      <c r="AV208" s="208"/>
      <c r="AW208" s="208"/>
      <c r="AX208" s="208"/>
      <c r="AY208" s="5"/>
      <c r="AZ208" s="5"/>
    </row>
    <row r="209" spans="1:52" ht="7.2" customHeight="1" x14ac:dyDescent="0.3">
      <c r="A209" s="5"/>
      <c r="B209" s="5"/>
      <c r="C209" s="182"/>
      <c r="D209" s="183"/>
      <c r="E209" s="183"/>
      <c r="F209" s="183"/>
      <c r="G209" s="183"/>
      <c r="H209" s="183"/>
      <c r="I209" s="183"/>
      <c r="J209" s="183"/>
      <c r="K209" s="183"/>
      <c r="L209" s="183"/>
      <c r="M209" s="183"/>
      <c r="N209" s="183"/>
      <c r="O209" s="183"/>
      <c r="P209" s="183"/>
      <c r="Q209" s="183"/>
      <c r="R209" s="183"/>
      <c r="S209" s="183"/>
      <c r="T209" s="183"/>
      <c r="U209" s="183"/>
      <c r="V209" s="183"/>
      <c r="W209" s="183"/>
      <c r="X209" s="183"/>
      <c r="Y209" s="183"/>
      <c r="Z209" s="183"/>
      <c r="AA209" s="183"/>
      <c r="AB209" s="183"/>
      <c r="AC209" s="183"/>
      <c r="AD209" s="183"/>
      <c r="AE209" s="183"/>
      <c r="AF209" s="183"/>
      <c r="AG209" s="183"/>
      <c r="AH209" s="183"/>
      <c r="AI209" s="184"/>
      <c r="AJ209" s="208"/>
      <c r="AK209" s="208"/>
      <c r="AL209" s="208"/>
      <c r="AM209" s="208"/>
      <c r="AN209" s="208"/>
      <c r="AO209" s="208"/>
      <c r="AP209" s="208"/>
      <c r="AQ209" s="208"/>
      <c r="AR209" s="208"/>
      <c r="AS209" s="208"/>
      <c r="AT209" s="208"/>
      <c r="AU209" s="208"/>
      <c r="AV209" s="208"/>
      <c r="AW209" s="208"/>
      <c r="AX209" s="208"/>
      <c r="AY209" s="5"/>
      <c r="AZ209" s="5"/>
    </row>
    <row r="210" spans="1:52" ht="7.2" customHeight="1" x14ac:dyDescent="0.3">
      <c r="A210" s="5"/>
      <c r="B210" s="5"/>
      <c r="C210" s="185"/>
      <c r="D210" s="186"/>
      <c r="E210" s="186"/>
      <c r="F210" s="186"/>
      <c r="G210" s="186"/>
      <c r="H210" s="186"/>
      <c r="I210" s="186"/>
      <c r="J210" s="186"/>
      <c r="K210" s="186"/>
      <c r="L210" s="186"/>
      <c r="M210" s="186"/>
      <c r="N210" s="186"/>
      <c r="O210" s="186"/>
      <c r="P210" s="186"/>
      <c r="Q210" s="186"/>
      <c r="R210" s="186"/>
      <c r="S210" s="186"/>
      <c r="T210" s="186"/>
      <c r="U210" s="186"/>
      <c r="V210" s="186"/>
      <c r="W210" s="186"/>
      <c r="X210" s="186"/>
      <c r="Y210" s="186"/>
      <c r="Z210" s="186"/>
      <c r="AA210" s="186"/>
      <c r="AB210" s="186"/>
      <c r="AC210" s="186"/>
      <c r="AD210" s="186"/>
      <c r="AE210" s="186"/>
      <c r="AF210" s="186"/>
      <c r="AG210" s="186"/>
      <c r="AH210" s="186"/>
      <c r="AI210" s="187"/>
      <c r="AJ210" s="208"/>
      <c r="AK210" s="208"/>
      <c r="AL210" s="208"/>
      <c r="AM210" s="208"/>
      <c r="AN210" s="208"/>
      <c r="AO210" s="208"/>
      <c r="AP210" s="208"/>
      <c r="AQ210" s="208"/>
      <c r="AR210" s="208"/>
      <c r="AS210" s="208"/>
      <c r="AT210" s="208"/>
      <c r="AU210" s="208"/>
      <c r="AV210" s="208"/>
      <c r="AW210" s="208"/>
      <c r="AX210" s="208"/>
      <c r="AY210" s="5"/>
      <c r="AZ210" s="5"/>
    </row>
    <row r="211" spans="1:52" ht="7.2" customHeight="1" x14ac:dyDescent="0.3">
      <c r="A211" s="5"/>
      <c r="B211" s="5"/>
      <c r="C211" s="179" t="s">
        <v>220</v>
      </c>
      <c r="D211" s="180"/>
      <c r="E211" s="180"/>
      <c r="F211" s="180"/>
      <c r="G211" s="180"/>
      <c r="H211" s="180"/>
      <c r="I211" s="180"/>
      <c r="J211" s="180"/>
      <c r="K211" s="180"/>
      <c r="L211" s="180"/>
      <c r="M211" s="180"/>
      <c r="N211" s="180"/>
      <c r="O211" s="180"/>
      <c r="P211" s="180"/>
      <c r="Q211" s="180"/>
      <c r="R211" s="180"/>
      <c r="S211" s="180"/>
      <c r="T211" s="180"/>
      <c r="U211" s="180"/>
      <c r="V211" s="180"/>
      <c r="W211" s="180"/>
      <c r="X211" s="180"/>
      <c r="Y211" s="180"/>
      <c r="Z211" s="180"/>
      <c r="AA211" s="180"/>
      <c r="AB211" s="180"/>
      <c r="AC211" s="180"/>
      <c r="AD211" s="180"/>
      <c r="AE211" s="180"/>
      <c r="AF211" s="180"/>
      <c r="AG211" s="180"/>
      <c r="AH211" s="180"/>
      <c r="AI211" s="181"/>
      <c r="AJ211" s="208">
        <f>'Fórmulas 2'!I195</f>
        <v>0</v>
      </c>
      <c r="AK211" s="208"/>
      <c r="AL211" s="208"/>
      <c r="AM211" s="208"/>
      <c r="AN211" s="208"/>
      <c r="AO211" s="208">
        <f>'Fórmulas 2'!O142</f>
        <v>1200</v>
      </c>
      <c r="AP211" s="208"/>
      <c r="AQ211" s="208"/>
      <c r="AR211" s="208"/>
      <c r="AS211" s="208"/>
      <c r="AT211" s="208">
        <f>'Fórmulas 2'!I197</f>
        <v>0</v>
      </c>
      <c r="AU211" s="208"/>
      <c r="AV211" s="208"/>
      <c r="AW211" s="208"/>
      <c r="AX211" s="208"/>
      <c r="AY211" s="5"/>
      <c r="AZ211" s="5"/>
    </row>
    <row r="212" spans="1:52" ht="7.2" customHeight="1" x14ac:dyDescent="0.3">
      <c r="A212" s="5"/>
      <c r="B212" s="5"/>
      <c r="C212" s="182"/>
      <c r="D212" s="183"/>
      <c r="E212" s="183"/>
      <c r="F212" s="183"/>
      <c r="G212" s="183"/>
      <c r="H212" s="183"/>
      <c r="I212" s="183"/>
      <c r="J212" s="183"/>
      <c r="K212" s="183"/>
      <c r="L212" s="183"/>
      <c r="M212" s="183"/>
      <c r="N212" s="183"/>
      <c r="O212" s="183"/>
      <c r="P212" s="183"/>
      <c r="Q212" s="183"/>
      <c r="R212" s="183"/>
      <c r="S212" s="183"/>
      <c r="T212" s="183"/>
      <c r="U212" s="183"/>
      <c r="V212" s="183"/>
      <c r="W212" s="183"/>
      <c r="X212" s="183"/>
      <c r="Y212" s="183"/>
      <c r="Z212" s="183"/>
      <c r="AA212" s="183"/>
      <c r="AB212" s="183"/>
      <c r="AC212" s="183"/>
      <c r="AD212" s="183"/>
      <c r="AE212" s="183"/>
      <c r="AF212" s="183"/>
      <c r="AG212" s="183"/>
      <c r="AH212" s="183"/>
      <c r="AI212" s="184"/>
      <c r="AJ212" s="208"/>
      <c r="AK212" s="208"/>
      <c r="AL212" s="208"/>
      <c r="AM212" s="208"/>
      <c r="AN212" s="208"/>
      <c r="AO212" s="208"/>
      <c r="AP212" s="208"/>
      <c r="AQ212" s="208"/>
      <c r="AR212" s="208"/>
      <c r="AS212" s="208"/>
      <c r="AT212" s="208"/>
      <c r="AU212" s="208"/>
      <c r="AV212" s="208"/>
      <c r="AW212" s="208"/>
      <c r="AX212" s="208"/>
      <c r="AY212" s="5"/>
      <c r="AZ212" s="5"/>
    </row>
    <row r="213" spans="1:52" ht="7.2" customHeight="1" x14ac:dyDescent="0.3">
      <c r="A213" s="5"/>
      <c r="B213" s="5"/>
      <c r="C213" s="185"/>
      <c r="D213" s="186"/>
      <c r="E213" s="186"/>
      <c r="F213" s="186"/>
      <c r="G213" s="186"/>
      <c r="H213" s="186"/>
      <c r="I213" s="186"/>
      <c r="J213" s="186"/>
      <c r="K213" s="186"/>
      <c r="L213" s="186"/>
      <c r="M213" s="186"/>
      <c r="N213" s="186"/>
      <c r="O213" s="186"/>
      <c r="P213" s="186"/>
      <c r="Q213" s="186"/>
      <c r="R213" s="186"/>
      <c r="S213" s="186"/>
      <c r="T213" s="186"/>
      <c r="U213" s="186"/>
      <c r="V213" s="186"/>
      <c r="W213" s="186"/>
      <c r="X213" s="186"/>
      <c r="Y213" s="186"/>
      <c r="Z213" s="186"/>
      <c r="AA213" s="186"/>
      <c r="AB213" s="186"/>
      <c r="AC213" s="186"/>
      <c r="AD213" s="186"/>
      <c r="AE213" s="186"/>
      <c r="AF213" s="186"/>
      <c r="AG213" s="186"/>
      <c r="AH213" s="186"/>
      <c r="AI213" s="187"/>
      <c r="AJ213" s="208"/>
      <c r="AK213" s="208"/>
      <c r="AL213" s="208"/>
      <c r="AM213" s="208"/>
      <c r="AN213" s="208"/>
      <c r="AO213" s="208"/>
      <c r="AP213" s="208"/>
      <c r="AQ213" s="208"/>
      <c r="AR213" s="208"/>
      <c r="AS213" s="208"/>
      <c r="AT213" s="208"/>
      <c r="AU213" s="208"/>
      <c r="AV213" s="208"/>
      <c r="AW213" s="208"/>
      <c r="AX213" s="208"/>
      <c r="AY213" s="5"/>
      <c r="AZ213" s="5"/>
    </row>
    <row r="214" spans="1:52" ht="7.2" customHeight="1" x14ac:dyDescent="0.3">
      <c r="A214" s="5"/>
      <c r="B214" s="5"/>
      <c r="C214" s="179" t="s">
        <v>221</v>
      </c>
      <c r="D214" s="180"/>
      <c r="E214" s="180"/>
      <c r="F214" s="180"/>
      <c r="G214" s="180"/>
      <c r="H214" s="180"/>
      <c r="I214" s="180"/>
      <c r="J214" s="180"/>
      <c r="K214" s="180"/>
      <c r="L214" s="180"/>
      <c r="M214" s="180"/>
      <c r="N214" s="180"/>
      <c r="O214" s="180"/>
      <c r="P214" s="180"/>
      <c r="Q214" s="180"/>
      <c r="R214" s="180"/>
      <c r="S214" s="180"/>
      <c r="T214" s="180"/>
      <c r="U214" s="180"/>
      <c r="V214" s="180"/>
      <c r="W214" s="180"/>
      <c r="X214" s="180"/>
      <c r="Y214" s="180"/>
      <c r="Z214" s="180"/>
      <c r="AA214" s="180"/>
      <c r="AB214" s="180"/>
      <c r="AC214" s="180"/>
      <c r="AD214" s="180"/>
      <c r="AE214" s="180"/>
      <c r="AF214" s="180"/>
      <c r="AG214" s="180"/>
      <c r="AH214" s="180"/>
      <c r="AI214" s="181"/>
      <c r="AJ214" s="208">
        <f>'Fórmulas 2'!I198</f>
        <v>0</v>
      </c>
      <c r="AK214" s="208"/>
      <c r="AL214" s="208"/>
      <c r="AM214" s="208"/>
      <c r="AN214" s="208"/>
      <c r="AO214" s="208">
        <f>'Fórmulas 2'!O143</f>
        <v>1200</v>
      </c>
      <c r="AP214" s="208"/>
      <c r="AQ214" s="208"/>
      <c r="AR214" s="208"/>
      <c r="AS214" s="208"/>
      <c r="AT214" s="208">
        <f>'Fórmulas 2'!I200</f>
        <v>0</v>
      </c>
      <c r="AU214" s="208"/>
      <c r="AV214" s="208"/>
      <c r="AW214" s="208"/>
      <c r="AX214" s="208"/>
      <c r="AY214" s="5"/>
      <c r="AZ214" s="5"/>
    </row>
    <row r="215" spans="1:52" ht="7.2" customHeight="1" x14ac:dyDescent="0.3">
      <c r="A215" s="5"/>
      <c r="B215" s="5"/>
      <c r="C215" s="182"/>
      <c r="D215" s="183"/>
      <c r="E215" s="183"/>
      <c r="F215" s="183"/>
      <c r="G215" s="183"/>
      <c r="H215" s="183"/>
      <c r="I215" s="183"/>
      <c r="J215" s="183"/>
      <c r="K215" s="183"/>
      <c r="L215" s="183"/>
      <c r="M215" s="183"/>
      <c r="N215" s="183"/>
      <c r="O215" s="183"/>
      <c r="P215" s="183"/>
      <c r="Q215" s="183"/>
      <c r="R215" s="183"/>
      <c r="S215" s="183"/>
      <c r="T215" s="183"/>
      <c r="U215" s="183"/>
      <c r="V215" s="183"/>
      <c r="W215" s="183"/>
      <c r="X215" s="183"/>
      <c r="Y215" s="183"/>
      <c r="Z215" s="183"/>
      <c r="AA215" s="183"/>
      <c r="AB215" s="183"/>
      <c r="AC215" s="183"/>
      <c r="AD215" s="183"/>
      <c r="AE215" s="183"/>
      <c r="AF215" s="183"/>
      <c r="AG215" s="183"/>
      <c r="AH215" s="183"/>
      <c r="AI215" s="184"/>
      <c r="AJ215" s="208"/>
      <c r="AK215" s="208"/>
      <c r="AL215" s="208"/>
      <c r="AM215" s="208"/>
      <c r="AN215" s="208"/>
      <c r="AO215" s="208"/>
      <c r="AP215" s="208"/>
      <c r="AQ215" s="208"/>
      <c r="AR215" s="208"/>
      <c r="AS215" s="208"/>
      <c r="AT215" s="208"/>
      <c r="AU215" s="208"/>
      <c r="AV215" s="208"/>
      <c r="AW215" s="208"/>
      <c r="AX215" s="208"/>
      <c r="AY215" s="5"/>
      <c r="AZ215" s="5"/>
    </row>
    <row r="216" spans="1:52" ht="7.2" customHeight="1" x14ac:dyDescent="0.3">
      <c r="A216" s="5"/>
      <c r="B216" s="5"/>
      <c r="C216" s="185"/>
      <c r="D216" s="186"/>
      <c r="E216" s="186"/>
      <c r="F216" s="186"/>
      <c r="G216" s="186"/>
      <c r="H216" s="186"/>
      <c r="I216" s="186"/>
      <c r="J216" s="186"/>
      <c r="K216" s="186"/>
      <c r="L216" s="186"/>
      <c r="M216" s="186"/>
      <c r="N216" s="186"/>
      <c r="O216" s="186"/>
      <c r="P216" s="186"/>
      <c r="Q216" s="186"/>
      <c r="R216" s="186"/>
      <c r="S216" s="186"/>
      <c r="T216" s="186"/>
      <c r="U216" s="186"/>
      <c r="V216" s="186"/>
      <c r="W216" s="186"/>
      <c r="X216" s="186"/>
      <c r="Y216" s="186"/>
      <c r="Z216" s="186"/>
      <c r="AA216" s="186"/>
      <c r="AB216" s="186"/>
      <c r="AC216" s="186"/>
      <c r="AD216" s="186"/>
      <c r="AE216" s="186"/>
      <c r="AF216" s="186"/>
      <c r="AG216" s="186"/>
      <c r="AH216" s="186"/>
      <c r="AI216" s="187"/>
      <c r="AJ216" s="208"/>
      <c r="AK216" s="208"/>
      <c r="AL216" s="208"/>
      <c r="AM216" s="208"/>
      <c r="AN216" s="208"/>
      <c r="AO216" s="208"/>
      <c r="AP216" s="208"/>
      <c r="AQ216" s="208"/>
      <c r="AR216" s="208"/>
      <c r="AS216" s="208"/>
      <c r="AT216" s="208"/>
      <c r="AU216" s="208"/>
      <c r="AV216" s="208"/>
      <c r="AW216" s="208"/>
      <c r="AX216" s="208"/>
      <c r="AY216" s="5"/>
      <c r="AZ216" s="5"/>
    </row>
    <row r="217" spans="1:52" ht="7.2" customHeight="1" x14ac:dyDescent="0.3">
      <c r="A217" s="5"/>
      <c r="B217" s="5"/>
      <c r="C217" s="179" t="s">
        <v>6698</v>
      </c>
      <c r="D217" s="180"/>
      <c r="E217" s="180"/>
      <c r="F217" s="180"/>
      <c r="G217" s="180"/>
      <c r="H217" s="180"/>
      <c r="I217" s="180"/>
      <c r="J217" s="180"/>
      <c r="K217" s="180"/>
      <c r="L217" s="180"/>
      <c r="M217" s="180"/>
      <c r="N217" s="180"/>
      <c r="O217" s="180"/>
      <c r="P217" s="180"/>
      <c r="Q217" s="180"/>
      <c r="R217" s="180"/>
      <c r="S217" s="180"/>
      <c r="T217" s="180"/>
      <c r="U217" s="180"/>
      <c r="V217" s="180"/>
      <c r="W217" s="180"/>
      <c r="X217" s="180"/>
      <c r="Y217" s="180"/>
      <c r="Z217" s="180"/>
      <c r="AA217" s="180"/>
      <c r="AB217" s="180"/>
      <c r="AC217" s="180"/>
      <c r="AD217" s="180"/>
      <c r="AE217" s="180"/>
      <c r="AF217" s="180"/>
      <c r="AG217" s="180"/>
      <c r="AH217" s="180"/>
      <c r="AI217" s="181"/>
      <c r="AJ217" s="208">
        <f>'Fórmulas 2'!O129</f>
        <v>0</v>
      </c>
      <c r="AK217" s="208"/>
      <c r="AL217" s="208"/>
      <c r="AM217" s="208"/>
      <c r="AN217" s="208"/>
      <c r="AO217" s="208">
        <f>'Fórmulas 2'!O129</f>
        <v>0</v>
      </c>
      <c r="AP217" s="208"/>
      <c r="AQ217" s="208"/>
      <c r="AR217" s="208"/>
      <c r="AS217" s="208"/>
      <c r="AT217" s="208">
        <f>'Fórmulas 2'!O129</f>
        <v>0</v>
      </c>
      <c r="AU217" s="208"/>
      <c r="AV217" s="208"/>
      <c r="AW217" s="208"/>
      <c r="AX217" s="208"/>
      <c r="AY217" s="5"/>
      <c r="AZ217" s="5"/>
    </row>
    <row r="218" spans="1:52" ht="7.2" customHeight="1" x14ac:dyDescent="0.3">
      <c r="A218" s="5"/>
      <c r="B218" s="5"/>
      <c r="C218" s="182"/>
      <c r="D218" s="183"/>
      <c r="E218" s="183"/>
      <c r="F218" s="183"/>
      <c r="G218" s="183"/>
      <c r="H218" s="183"/>
      <c r="I218" s="183"/>
      <c r="J218" s="183"/>
      <c r="K218" s="183"/>
      <c r="L218" s="183"/>
      <c r="M218" s="183"/>
      <c r="N218" s="183"/>
      <c r="O218" s="183"/>
      <c r="P218" s="183"/>
      <c r="Q218" s="183"/>
      <c r="R218" s="183"/>
      <c r="S218" s="183"/>
      <c r="T218" s="183"/>
      <c r="U218" s="183"/>
      <c r="V218" s="183"/>
      <c r="W218" s="183"/>
      <c r="X218" s="183"/>
      <c r="Y218" s="183"/>
      <c r="Z218" s="183"/>
      <c r="AA218" s="183"/>
      <c r="AB218" s="183"/>
      <c r="AC218" s="183"/>
      <c r="AD218" s="183"/>
      <c r="AE218" s="183"/>
      <c r="AF218" s="183"/>
      <c r="AG218" s="183"/>
      <c r="AH218" s="183"/>
      <c r="AI218" s="184"/>
      <c r="AJ218" s="208"/>
      <c r="AK218" s="208"/>
      <c r="AL218" s="208"/>
      <c r="AM218" s="208"/>
      <c r="AN218" s="208"/>
      <c r="AO218" s="208"/>
      <c r="AP218" s="208"/>
      <c r="AQ218" s="208"/>
      <c r="AR218" s="208"/>
      <c r="AS218" s="208"/>
      <c r="AT218" s="208"/>
      <c r="AU218" s="208"/>
      <c r="AV218" s="208"/>
      <c r="AW218" s="208"/>
      <c r="AX218" s="208"/>
      <c r="AY218" s="5"/>
      <c r="AZ218" s="5"/>
    </row>
    <row r="219" spans="1:52" ht="7.2" customHeight="1" x14ac:dyDescent="0.3">
      <c r="A219" s="5"/>
      <c r="B219" s="5"/>
      <c r="C219" s="185"/>
      <c r="D219" s="186"/>
      <c r="E219" s="186"/>
      <c r="F219" s="186"/>
      <c r="G219" s="186"/>
      <c r="H219" s="186"/>
      <c r="I219" s="186"/>
      <c r="J219" s="186"/>
      <c r="K219" s="186"/>
      <c r="L219" s="186"/>
      <c r="M219" s="186"/>
      <c r="N219" s="186"/>
      <c r="O219" s="186"/>
      <c r="P219" s="186"/>
      <c r="Q219" s="186"/>
      <c r="R219" s="186"/>
      <c r="S219" s="186"/>
      <c r="T219" s="186"/>
      <c r="U219" s="186"/>
      <c r="V219" s="186"/>
      <c r="W219" s="186"/>
      <c r="X219" s="186"/>
      <c r="Y219" s="186"/>
      <c r="Z219" s="186"/>
      <c r="AA219" s="186"/>
      <c r="AB219" s="186"/>
      <c r="AC219" s="186"/>
      <c r="AD219" s="186"/>
      <c r="AE219" s="186"/>
      <c r="AF219" s="186"/>
      <c r="AG219" s="186"/>
      <c r="AH219" s="186"/>
      <c r="AI219" s="187"/>
      <c r="AJ219" s="208"/>
      <c r="AK219" s="208"/>
      <c r="AL219" s="208"/>
      <c r="AM219" s="208"/>
      <c r="AN219" s="208"/>
      <c r="AO219" s="208"/>
      <c r="AP219" s="208"/>
      <c r="AQ219" s="208"/>
      <c r="AR219" s="208"/>
      <c r="AS219" s="208"/>
      <c r="AT219" s="208"/>
      <c r="AU219" s="208"/>
      <c r="AV219" s="208"/>
      <c r="AW219" s="208"/>
      <c r="AX219" s="208"/>
      <c r="AY219" s="5"/>
      <c r="AZ219" s="5"/>
    </row>
    <row r="220" spans="1:52" ht="7.2" customHeight="1" x14ac:dyDescent="0.3">
      <c r="A220" s="5"/>
      <c r="B220" s="5"/>
      <c r="C220" s="175" t="s">
        <v>6699</v>
      </c>
      <c r="D220" s="175"/>
      <c r="E220" s="175"/>
      <c r="F220" s="175"/>
      <c r="G220" s="175"/>
      <c r="H220" s="175"/>
      <c r="I220" s="175"/>
      <c r="J220" s="175"/>
      <c r="K220" s="175"/>
      <c r="L220" s="175"/>
      <c r="M220" s="175"/>
      <c r="N220" s="175"/>
      <c r="O220" s="175"/>
      <c r="P220" s="175"/>
      <c r="Q220" s="175"/>
      <c r="R220" s="175"/>
      <c r="S220" s="175"/>
      <c r="T220" s="175"/>
      <c r="U220" s="175"/>
      <c r="V220" s="175"/>
      <c r="W220" s="175"/>
      <c r="X220" s="175"/>
      <c r="Y220" s="175"/>
      <c r="Z220" s="175"/>
      <c r="AA220" s="175"/>
      <c r="AB220" s="175"/>
      <c r="AC220" s="175"/>
      <c r="AD220" s="175"/>
      <c r="AE220" s="175"/>
      <c r="AF220" s="175"/>
      <c r="AG220" s="175"/>
      <c r="AH220" s="175"/>
      <c r="AI220" s="175"/>
      <c r="AJ220" s="175"/>
      <c r="AK220" s="175"/>
      <c r="AL220" s="175"/>
      <c r="AM220" s="175"/>
      <c r="AN220" s="175"/>
      <c r="AO220" s="175"/>
      <c r="AP220" s="175"/>
      <c r="AQ220" s="175"/>
      <c r="AR220" s="175"/>
      <c r="AS220" s="175"/>
      <c r="AT220" s="175"/>
      <c r="AU220" s="175"/>
      <c r="AV220" s="175"/>
      <c r="AW220" s="175"/>
      <c r="AX220" s="175"/>
      <c r="AY220" s="5"/>
      <c r="AZ220" s="5"/>
    </row>
    <row r="221" spans="1:52" ht="7.2" customHeight="1" x14ac:dyDescent="0.3">
      <c r="A221" s="5"/>
      <c r="B221" s="5"/>
      <c r="C221" s="176"/>
      <c r="D221" s="176"/>
      <c r="E221" s="176"/>
      <c r="F221" s="176"/>
      <c r="G221" s="176"/>
      <c r="H221" s="176"/>
      <c r="I221" s="176"/>
      <c r="J221" s="176"/>
      <c r="K221" s="176"/>
      <c r="L221" s="176"/>
      <c r="M221" s="176"/>
      <c r="N221" s="176"/>
      <c r="O221" s="176"/>
      <c r="P221" s="176"/>
      <c r="Q221" s="176"/>
      <c r="R221" s="176"/>
      <c r="S221" s="176"/>
      <c r="T221" s="176"/>
      <c r="U221" s="176"/>
      <c r="V221" s="176"/>
      <c r="W221" s="176"/>
      <c r="X221" s="176"/>
      <c r="Y221" s="176"/>
      <c r="Z221" s="176"/>
      <c r="AA221" s="176"/>
      <c r="AB221" s="176"/>
      <c r="AC221" s="176"/>
      <c r="AD221" s="176"/>
      <c r="AE221" s="176"/>
      <c r="AF221" s="176"/>
      <c r="AG221" s="176"/>
      <c r="AH221" s="176"/>
      <c r="AI221" s="176"/>
      <c r="AJ221" s="176"/>
      <c r="AK221" s="176"/>
      <c r="AL221" s="176"/>
      <c r="AM221" s="176"/>
      <c r="AN221" s="176"/>
      <c r="AO221" s="176"/>
      <c r="AP221" s="176"/>
      <c r="AQ221" s="176"/>
      <c r="AR221" s="176"/>
      <c r="AS221" s="176"/>
      <c r="AT221" s="176"/>
      <c r="AU221" s="176"/>
      <c r="AV221" s="176"/>
      <c r="AW221" s="176"/>
      <c r="AX221" s="176"/>
      <c r="AY221" s="5"/>
      <c r="AZ221" s="5"/>
    </row>
    <row r="222" spans="1:52" ht="7.2" customHeight="1" x14ac:dyDescent="0.3">
      <c r="A222" s="5"/>
      <c r="B222" s="5"/>
      <c r="C222" s="5"/>
      <c r="D222" s="5"/>
      <c r="E222" s="5"/>
      <c r="F222" s="5"/>
      <c r="G222" s="5"/>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5"/>
      <c r="AY222" s="5"/>
      <c r="AZ222" s="5"/>
    </row>
    <row r="223" spans="1:52" ht="7.2" customHeight="1" x14ac:dyDescent="0.3">
      <c r="A223" s="5"/>
      <c r="B223" s="5"/>
      <c r="C223" s="5"/>
      <c r="D223" s="5"/>
      <c r="E223" s="5"/>
      <c r="F223" s="5"/>
      <c r="G223" s="5"/>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5"/>
      <c r="AY223" s="5"/>
      <c r="AZ223" s="5"/>
    </row>
    <row r="224" spans="1:52" ht="7.2" customHeight="1" x14ac:dyDescent="0.3">
      <c r="A224" s="5"/>
      <c r="B224" s="5"/>
      <c r="C224" s="5"/>
      <c r="D224" s="5"/>
      <c r="E224" s="5"/>
      <c r="F224" s="5"/>
      <c r="G224" s="5"/>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5"/>
      <c r="AY224" s="5"/>
      <c r="AZ224" s="5"/>
    </row>
    <row r="225" spans="1:52" ht="7.2" customHeight="1" x14ac:dyDescent="0.3">
      <c r="A225" s="5"/>
      <c r="B225" s="5"/>
      <c r="C225" s="5"/>
      <c r="D225" s="5"/>
      <c r="E225" s="5"/>
      <c r="F225" s="5"/>
      <c r="G225" s="5"/>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5"/>
      <c r="AY225" s="5"/>
      <c r="AZ225" s="5"/>
    </row>
    <row r="226" spans="1:52" ht="7.2" customHeight="1" x14ac:dyDescent="0.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row>
    <row r="227" spans="1:52" ht="7.2" customHeight="1" x14ac:dyDescent="0.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row>
    <row r="228" spans="1:52" ht="7.2" customHeight="1" x14ac:dyDescent="0.3">
      <c r="A228" s="5"/>
      <c r="B228" s="5"/>
      <c r="C228" s="231">
        <v>2</v>
      </c>
      <c r="D228" s="232"/>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5"/>
      <c r="AZ228" s="5"/>
    </row>
    <row r="229" spans="1:52" ht="7.2" customHeight="1" x14ac:dyDescent="0.3">
      <c r="A229" s="5"/>
      <c r="B229" s="5"/>
      <c r="C229" s="231"/>
      <c r="D229" s="232"/>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row>
    <row r="230" spans="1:52" ht="7.2" customHeight="1" x14ac:dyDescent="0.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row>
    <row r="231" spans="1:52" ht="7.2"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5"/>
      <c r="AK231" s="5"/>
      <c r="AL231" s="5"/>
      <c r="AM231" s="5"/>
      <c r="AN231" s="5"/>
      <c r="AO231" s="5"/>
      <c r="AP231" s="5"/>
      <c r="AQ231" s="5"/>
      <c r="AR231" s="5"/>
      <c r="AS231" s="5"/>
      <c r="AT231" s="5"/>
      <c r="AU231" s="5"/>
      <c r="AV231" s="5"/>
      <c r="AW231" s="5"/>
      <c r="AX231" s="5"/>
      <c r="AY231" s="5"/>
      <c r="AZ231" s="5"/>
    </row>
    <row r="232" spans="1:52" ht="7.2" customHeight="1" x14ac:dyDescent="0.3">
      <c r="A232" s="1"/>
      <c r="B232" s="1"/>
      <c r="C232" s="1"/>
      <c r="D232" s="1"/>
      <c r="E232" s="1"/>
      <c r="F232" s="1"/>
      <c r="G232" s="1"/>
      <c r="H232" s="1"/>
      <c r="I232" s="1"/>
      <c r="J232" s="1"/>
      <c r="K232" s="1"/>
      <c r="L232" s="1"/>
      <c r="M232" s="1"/>
      <c r="N232" s="1"/>
      <c r="O232" s="1"/>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row>
    <row r="233" spans="1:52" ht="11.4" customHeight="1" x14ac:dyDescent="0.3">
      <c r="A233" s="1"/>
      <c r="B233" s="1"/>
      <c r="C233" s="1"/>
      <c r="D233" s="1"/>
      <c r="E233" s="1"/>
      <c r="F233" s="1"/>
      <c r="G233" s="1"/>
      <c r="H233" s="1"/>
      <c r="I233" s="1"/>
      <c r="J233" s="1"/>
      <c r="K233" s="1"/>
      <c r="L233" s="1"/>
      <c r="M233" s="1"/>
      <c r="N233" s="1"/>
      <c r="O233" s="1"/>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row>
    <row r="234" spans="1:52" ht="7.2" customHeight="1" x14ac:dyDescent="0.3">
      <c r="A234" s="5"/>
      <c r="B234" s="5"/>
      <c r="C234" s="5"/>
      <c r="D234" s="5"/>
      <c r="E234" s="5"/>
      <c r="F234" s="5"/>
      <c r="G234" s="5"/>
      <c r="H234" s="5"/>
      <c r="I234" s="5"/>
      <c r="J234" s="5"/>
      <c r="K234" s="5"/>
      <c r="L234" s="5"/>
      <c r="M234" s="5"/>
      <c r="N234" s="5"/>
      <c r="O234" s="5"/>
      <c r="P234" s="5"/>
      <c r="Q234" s="5"/>
      <c r="R234" s="5"/>
      <c r="S234" s="221" t="e" vm="2">
        <v>#VALUE!</v>
      </c>
      <c r="T234" s="221"/>
      <c r="U234" s="221"/>
      <c r="V234" s="221"/>
      <c r="W234" s="221"/>
      <c r="X234" s="221"/>
      <c r="Y234" s="221"/>
      <c r="Z234" s="221"/>
      <c r="AA234" s="221"/>
      <c r="AB234" s="221"/>
      <c r="AC234" s="221"/>
      <c r="AD234" s="221"/>
      <c r="AE234" s="221"/>
      <c r="AF234" s="221"/>
      <c r="AG234" s="221"/>
      <c r="AH234" s="221"/>
      <c r="AI234" s="5"/>
      <c r="AJ234" s="5"/>
      <c r="AK234" s="5"/>
      <c r="AL234" s="5"/>
      <c r="AM234" s="5"/>
      <c r="AN234" s="5"/>
      <c r="AO234" s="5"/>
      <c r="AP234" s="5"/>
      <c r="AQ234" s="5"/>
      <c r="AR234" s="5"/>
      <c r="AS234" s="5"/>
      <c r="AT234" s="5"/>
      <c r="AU234" s="5"/>
      <c r="AV234" s="5"/>
      <c r="AW234" s="5"/>
      <c r="AX234" s="5"/>
      <c r="AY234" s="5"/>
      <c r="AZ234" s="5"/>
    </row>
    <row r="235" spans="1:52" ht="7.2" customHeight="1" x14ac:dyDescent="0.3">
      <c r="A235" s="5"/>
      <c r="B235" s="5"/>
      <c r="C235" s="5"/>
      <c r="D235" s="5"/>
      <c r="E235" s="5"/>
      <c r="F235" s="5"/>
      <c r="G235" s="5"/>
      <c r="H235" s="5"/>
      <c r="I235" s="5"/>
      <c r="J235" s="5"/>
      <c r="K235" s="5"/>
      <c r="L235" s="5"/>
      <c r="M235" s="5"/>
      <c r="N235" s="5"/>
      <c r="O235" s="5"/>
      <c r="P235" s="5"/>
      <c r="Q235" s="5"/>
      <c r="R235" s="5"/>
      <c r="S235" s="221"/>
      <c r="T235" s="221"/>
      <c r="U235" s="221"/>
      <c r="V235" s="221"/>
      <c r="W235" s="221"/>
      <c r="X235" s="221"/>
      <c r="Y235" s="221"/>
      <c r="Z235" s="221"/>
      <c r="AA235" s="221"/>
      <c r="AB235" s="221"/>
      <c r="AC235" s="221"/>
      <c r="AD235" s="221"/>
      <c r="AE235" s="221"/>
      <c r="AF235" s="221"/>
      <c r="AG235" s="221"/>
      <c r="AH235" s="221"/>
      <c r="AI235" s="5"/>
      <c r="AJ235" s="5"/>
      <c r="AK235" s="5"/>
      <c r="AL235" s="5"/>
      <c r="AM235" s="5"/>
      <c r="AN235" s="5"/>
      <c r="AO235" s="5"/>
      <c r="AP235" s="5"/>
      <c r="AQ235" s="5"/>
      <c r="AR235" s="5"/>
      <c r="AS235" s="5"/>
      <c r="AT235" s="5"/>
      <c r="AU235" s="5"/>
      <c r="AV235" s="5"/>
      <c r="AW235" s="5"/>
      <c r="AX235" s="5"/>
      <c r="AY235" s="5"/>
      <c r="AZ235" s="5"/>
    </row>
    <row r="236" spans="1:52" ht="7.2" customHeight="1" x14ac:dyDescent="0.3">
      <c r="A236" s="5"/>
      <c r="B236" s="5"/>
      <c r="C236" s="5"/>
      <c r="D236" s="5"/>
      <c r="E236" s="5"/>
      <c r="F236" s="5"/>
      <c r="G236" s="5"/>
      <c r="H236" s="5"/>
      <c r="I236" s="5"/>
      <c r="J236" s="5"/>
      <c r="K236" s="5"/>
      <c r="L236" s="5"/>
      <c r="M236" s="5"/>
      <c r="N236" s="5"/>
      <c r="O236" s="5"/>
      <c r="P236" s="5"/>
      <c r="Q236" s="5"/>
      <c r="R236" s="5"/>
      <c r="S236" s="221"/>
      <c r="T236" s="221"/>
      <c r="U236" s="221"/>
      <c r="V236" s="221"/>
      <c r="W236" s="221"/>
      <c r="X236" s="221"/>
      <c r="Y236" s="221"/>
      <c r="Z236" s="221"/>
      <c r="AA236" s="221"/>
      <c r="AB236" s="221"/>
      <c r="AC236" s="221"/>
      <c r="AD236" s="221"/>
      <c r="AE236" s="221"/>
      <c r="AF236" s="221"/>
      <c r="AG236" s="221"/>
      <c r="AH236" s="221"/>
      <c r="AI236" s="5"/>
      <c r="AJ236" s="5"/>
      <c r="AK236" s="5"/>
      <c r="AL236" s="5"/>
      <c r="AM236" s="5"/>
      <c r="AN236" s="5"/>
      <c r="AO236" s="5"/>
      <c r="AP236" s="5"/>
      <c r="AQ236" s="5"/>
      <c r="AR236" s="5"/>
      <c r="AS236" s="5"/>
      <c r="AT236" s="5"/>
      <c r="AU236" s="5"/>
      <c r="AV236" s="5"/>
      <c r="AW236" s="5"/>
      <c r="AX236" s="5"/>
      <c r="AY236" s="5"/>
      <c r="AZ236" s="5"/>
    </row>
    <row r="237" spans="1:52" ht="7.2" customHeight="1" x14ac:dyDescent="0.3">
      <c r="A237" s="5"/>
      <c r="B237" s="5"/>
      <c r="C237" s="5"/>
      <c r="D237" s="5"/>
      <c r="E237" s="5"/>
      <c r="F237" s="5"/>
      <c r="G237" s="5"/>
      <c r="H237" s="5"/>
      <c r="I237" s="5"/>
      <c r="J237" s="5"/>
      <c r="K237" s="5"/>
      <c r="L237" s="5"/>
      <c r="M237" s="5"/>
      <c r="N237" s="5"/>
      <c r="O237" s="5"/>
      <c r="P237" s="5"/>
      <c r="Q237" s="5"/>
      <c r="R237" s="5"/>
      <c r="S237" s="221"/>
      <c r="T237" s="221"/>
      <c r="U237" s="221"/>
      <c r="V237" s="221"/>
      <c r="W237" s="221"/>
      <c r="X237" s="221"/>
      <c r="Y237" s="221"/>
      <c r="Z237" s="221"/>
      <c r="AA237" s="221"/>
      <c r="AB237" s="221"/>
      <c r="AC237" s="221"/>
      <c r="AD237" s="221"/>
      <c r="AE237" s="221"/>
      <c r="AF237" s="221"/>
      <c r="AG237" s="221"/>
      <c r="AH237" s="221"/>
      <c r="AI237" s="5"/>
      <c r="AJ237" s="5"/>
      <c r="AK237" s="5"/>
      <c r="AL237" s="5"/>
      <c r="AM237" s="5"/>
      <c r="AN237" s="5"/>
      <c r="AO237" s="5"/>
      <c r="AP237" s="5"/>
      <c r="AQ237" s="5"/>
      <c r="AR237" s="5"/>
      <c r="AS237" s="5"/>
      <c r="AT237" s="5"/>
      <c r="AU237" s="5"/>
      <c r="AV237" s="5"/>
      <c r="AW237" s="5"/>
      <c r="AX237" s="5"/>
      <c r="AY237" s="5"/>
      <c r="AZ237" s="5"/>
    </row>
    <row r="238" spans="1:52" ht="10.8" customHeight="1" x14ac:dyDescent="0.3">
      <c r="A238" s="5"/>
      <c r="B238" s="5"/>
      <c r="C238" s="5"/>
      <c r="D238" s="5"/>
      <c r="E238" s="5"/>
      <c r="F238" s="5"/>
      <c r="G238" s="5"/>
      <c r="H238" s="5"/>
      <c r="I238" s="5"/>
      <c r="J238" s="5"/>
      <c r="K238" s="5"/>
      <c r="L238" s="5"/>
      <c r="M238" s="5"/>
      <c r="N238" s="5"/>
      <c r="O238" s="5"/>
      <c r="P238" s="5"/>
      <c r="Q238" s="5"/>
      <c r="R238" s="5"/>
      <c r="S238" s="221"/>
      <c r="T238" s="221"/>
      <c r="U238" s="221"/>
      <c r="V238" s="221"/>
      <c r="W238" s="221"/>
      <c r="X238" s="221"/>
      <c r="Y238" s="221"/>
      <c r="Z238" s="221"/>
      <c r="AA238" s="221"/>
      <c r="AB238" s="221"/>
      <c r="AC238" s="221"/>
      <c r="AD238" s="221"/>
      <c r="AE238" s="221"/>
      <c r="AF238" s="221"/>
      <c r="AG238" s="221"/>
      <c r="AH238" s="221"/>
      <c r="AI238" s="5"/>
      <c r="AJ238" s="5"/>
      <c r="AK238" s="5"/>
      <c r="AL238" s="5"/>
      <c r="AM238" s="5"/>
      <c r="AN238" s="5"/>
      <c r="AO238" s="5"/>
      <c r="AP238" s="5"/>
      <c r="AQ238" s="5"/>
      <c r="AR238" s="5"/>
      <c r="AS238" s="5"/>
      <c r="AT238" s="5"/>
      <c r="AU238" s="5"/>
      <c r="AV238" s="5"/>
      <c r="AW238" s="5"/>
      <c r="AX238" s="5"/>
      <c r="AY238" s="5"/>
      <c r="AZ238" s="5"/>
    </row>
    <row r="239" spans="1:52" ht="1.2" customHeight="1" x14ac:dyDescent="0.3">
      <c r="A239" s="5"/>
      <c r="B239" s="5"/>
      <c r="C239" s="5"/>
      <c r="D239" s="5"/>
      <c r="E239" s="5"/>
      <c r="F239" s="5"/>
      <c r="G239" s="5"/>
      <c r="H239" s="5"/>
      <c r="I239" s="5"/>
      <c r="J239" s="5"/>
      <c r="K239" s="5"/>
      <c r="L239" s="5"/>
      <c r="M239" s="5"/>
      <c r="N239" s="5"/>
      <c r="O239" s="5"/>
      <c r="P239" s="5"/>
      <c r="Q239" s="5"/>
      <c r="R239" s="5"/>
      <c r="S239" s="8"/>
      <c r="T239" s="8"/>
      <c r="U239" s="8"/>
      <c r="V239" s="8"/>
      <c r="W239" s="8"/>
      <c r="X239" s="8"/>
      <c r="Y239" s="8"/>
      <c r="Z239" s="8"/>
      <c r="AA239" s="8"/>
      <c r="AB239" s="8"/>
      <c r="AC239" s="8"/>
      <c r="AD239" s="8"/>
      <c r="AE239" s="8"/>
      <c r="AF239" s="8"/>
      <c r="AG239" s="8"/>
      <c r="AH239" s="8"/>
      <c r="AI239" s="5"/>
      <c r="AJ239" s="5"/>
      <c r="AK239" s="5"/>
      <c r="AL239" s="5"/>
      <c r="AM239" s="5"/>
      <c r="AN239" s="5"/>
      <c r="AO239" s="5"/>
      <c r="AP239" s="5"/>
      <c r="AQ239" s="5"/>
      <c r="AR239" s="5"/>
      <c r="AS239" s="5"/>
      <c r="AT239" s="5"/>
      <c r="AU239" s="5"/>
      <c r="AV239" s="5"/>
      <c r="AW239" s="5"/>
      <c r="AX239" s="5"/>
      <c r="AY239" s="5"/>
      <c r="AZ239" s="5"/>
    </row>
    <row r="240" spans="1:52" ht="3.6" customHeight="1" x14ac:dyDescent="0.3">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row>
    <row r="241" spans="1:52" ht="7.2" customHeight="1" x14ac:dyDescent="0.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row>
    <row r="242" spans="1:52" ht="7.2" customHeight="1" x14ac:dyDescent="0.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row>
    <row r="243" spans="1:52" ht="7.2" customHeight="1" x14ac:dyDescent="0.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row>
    <row r="244" spans="1:52" ht="7.2" customHeight="1" x14ac:dyDescent="0.3">
      <c r="A244" s="5"/>
      <c r="B244" s="5"/>
      <c r="C244" s="141" t="s">
        <v>6716</v>
      </c>
      <c r="D244" s="141"/>
      <c r="E244" s="141"/>
      <c r="F244" s="141"/>
      <c r="G244" s="141"/>
      <c r="H244" s="141"/>
      <c r="I244" s="141"/>
      <c r="J244" s="141"/>
      <c r="K244" s="141"/>
      <c r="L244" s="141"/>
      <c r="M244" s="141"/>
      <c r="N244" s="141"/>
      <c r="O244" s="141"/>
      <c r="P244" s="141"/>
      <c r="Q244" s="141"/>
      <c r="R244" s="141"/>
      <c r="S244" s="141"/>
      <c r="T244" s="141"/>
      <c r="U244" s="141"/>
      <c r="V244" s="141"/>
      <c r="W244" s="141"/>
      <c r="X244" s="141"/>
      <c r="Y244" s="141"/>
      <c r="Z244" s="141"/>
      <c r="AA244" s="141"/>
      <c r="AB244" s="141"/>
      <c r="AC244" s="141"/>
      <c r="AD244" s="141"/>
      <c r="AE244" s="141"/>
      <c r="AF244" s="141"/>
      <c r="AG244" s="141"/>
      <c r="AH244" s="141"/>
      <c r="AI244" s="141"/>
      <c r="AJ244" s="141"/>
      <c r="AK244" s="141"/>
      <c r="AL244" s="141"/>
      <c r="AM244" s="141"/>
      <c r="AN244" s="141"/>
      <c r="AO244" s="141"/>
      <c r="AP244" s="141"/>
      <c r="AQ244" s="141"/>
      <c r="AR244" s="141"/>
      <c r="AS244" s="141"/>
      <c r="AT244" s="141"/>
      <c r="AU244" s="141"/>
      <c r="AV244" s="141"/>
      <c r="AW244" s="141"/>
      <c r="AX244" s="141"/>
      <c r="AY244" s="141"/>
      <c r="AZ244" s="5"/>
    </row>
    <row r="245" spans="1:52" ht="7.2" customHeight="1" x14ac:dyDescent="0.3">
      <c r="A245" s="5"/>
      <c r="B245" s="5"/>
      <c r="C245" s="141"/>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41"/>
      <c r="Z245" s="141"/>
      <c r="AA245" s="141"/>
      <c r="AB245" s="141"/>
      <c r="AC245" s="141"/>
      <c r="AD245" s="141"/>
      <c r="AE245" s="141"/>
      <c r="AF245" s="141"/>
      <c r="AG245" s="141"/>
      <c r="AH245" s="141"/>
      <c r="AI245" s="141"/>
      <c r="AJ245" s="141"/>
      <c r="AK245" s="141"/>
      <c r="AL245" s="141"/>
      <c r="AM245" s="141"/>
      <c r="AN245" s="141"/>
      <c r="AO245" s="141"/>
      <c r="AP245" s="141"/>
      <c r="AQ245" s="141"/>
      <c r="AR245" s="141"/>
      <c r="AS245" s="141"/>
      <c r="AT245" s="141"/>
      <c r="AU245" s="141"/>
      <c r="AV245" s="141"/>
      <c r="AW245" s="141"/>
      <c r="AX245" s="141"/>
      <c r="AY245" s="141"/>
      <c r="AZ245" s="5"/>
    </row>
    <row r="246" spans="1:52" ht="7.2" customHeight="1" x14ac:dyDescent="0.3">
      <c r="A246" s="5"/>
      <c r="B246" s="5"/>
      <c r="C246" s="141"/>
      <c r="D246" s="141"/>
      <c r="E246" s="141"/>
      <c r="F246" s="141"/>
      <c r="G246" s="141"/>
      <c r="H246" s="141"/>
      <c r="I246" s="141"/>
      <c r="J246" s="141"/>
      <c r="K246" s="141"/>
      <c r="L246" s="141"/>
      <c r="M246" s="141"/>
      <c r="N246" s="141"/>
      <c r="O246" s="141"/>
      <c r="P246" s="141"/>
      <c r="Q246" s="141"/>
      <c r="R246" s="141"/>
      <c r="S246" s="141"/>
      <c r="T246" s="141"/>
      <c r="U246" s="141"/>
      <c r="V246" s="141"/>
      <c r="W246" s="141"/>
      <c r="X246" s="141"/>
      <c r="Y246" s="141"/>
      <c r="Z246" s="141"/>
      <c r="AA246" s="141"/>
      <c r="AB246" s="141"/>
      <c r="AC246" s="141"/>
      <c r="AD246" s="141"/>
      <c r="AE246" s="141"/>
      <c r="AF246" s="141"/>
      <c r="AG246" s="141"/>
      <c r="AH246" s="141"/>
      <c r="AI246" s="141"/>
      <c r="AJ246" s="141"/>
      <c r="AK246" s="141"/>
      <c r="AL246" s="141"/>
      <c r="AM246" s="141"/>
      <c r="AN246" s="141"/>
      <c r="AO246" s="141"/>
      <c r="AP246" s="141"/>
      <c r="AQ246" s="141"/>
      <c r="AR246" s="141"/>
      <c r="AS246" s="141"/>
      <c r="AT246" s="141"/>
      <c r="AU246" s="141"/>
      <c r="AV246" s="141"/>
      <c r="AW246" s="141"/>
      <c r="AX246" s="141"/>
      <c r="AY246" s="141"/>
      <c r="AZ246" s="5"/>
    </row>
    <row r="247" spans="1:52" ht="7.2" customHeight="1" x14ac:dyDescent="0.3">
      <c r="A247" s="5"/>
      <c r="B247" s="5"/>
      <c r="C247" s="177" t="s">
        <v>6717</v>
      </c>
      <c r="D247" s="177"/>
      <c r="E247" s="177"/>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8" t="s">
        <v>6720</v>
      </c>
      <c r="AP247" s="178"/>
      <c r="AQ247" s="178"/>
      <c r="AR247" s="178"/>
      <c r="AS247" s="178"/>
      <c r="AT247" s="178"/>
      <c r="AU247" s="178"/>
      <c r="AV247" s="178"/>
      <c r="AW247" s="178"/>
      <c r="AX247" s="178"/>
      <c r="AY247" s="5"/>
      <c r="AZ247" s="5"/>
    </row>
    <row r="248" spans="1:52" ht="7.2" customHeight="1" x14ac:dyDescent="0.3">
      <c r="A248" s="5"/>
      <c r="B248" s="5"/>
      <c r="C248" s="177"/>
      <c r="D248" s="177"/>
      <c r="E248" s="177"/>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8"/>
      <c r="AP248" s="178"/>
      <c r="AQ248" s="178"/>
      <c r="AR248" s="178"/>
      <c r="AS248" s="178"/>
      <c r="AT248" s="178"/>
      <c r="AU248" s="178"/>
      <c r="AV248" s="178"/>
      <c r="AW248" s="178"/>
      <c r="AX248" s="178"/>
      <c r="AY248" s="5"/>
      <c r="AZ248" s="5"/>
    </row>
    <row r="249" spans="1:52" ht="7.2" customHeight="1" x14ac:dyDescent="0.3">
      <c r="A249" s="5"/>
      <c r="B249" s="5"/>
      <c r="C249" s="179" t="s">
        <v>6719</v>
      </c>
      <c r="D249" s="180"/>
      <c r="E249" s="180"/>
      <c r="F249" s="180"/>
      <c r="G249" s="180"/>
      <c r="H249" s="180"/>
      <c r="I249" s="180"/>
      <c r="J249" s="180"/>
      <c r="K249" s="180"/>
      <c r="L249" s="180"/>
      <c r="M249" s="180"/>
      <c r="N249" s="180"/>
      <c r="O249" s="180"/>
      <c r="P249" s="180"/>
      <c r="Q249" s="180"/>
      <c r="R249" s="180"/>
      <c r="S249" s="180"/>
      <c r="T249" s="180"/>
      <c r="U249" s="180"/>
      <c r="V249" s="180"/>
      <c r="W249" s="180"/>
      <c r="X249" s="180"/>
      <c r="Y249" s="180"/>
      <c r="Z249" s="180"/>
      <c r="AA249" s="180"/>
      <c r="AB249" s="180"/>
      <c r="AC249" s="180"/>
      <c r="AD249" s="180"/>
      <c r="AE249" s="180"/>
      <c r="AF249" s="180"/>
      <c r="AG249" s="180"/>
      <c r="AH249" s="180"/>
      <c r="AI249" s="180"/>
      <c r="AJ249" s="180"/>
      <c r="AK249" s="180"/>
      <c r="AL249" s="180"/>
      <c r="AM249" s="180"/>
      <c r="AN249" s="181"/>
      <c r="AO249" s="188">
        <f>'Fórmulas 2'!O177</f>
        <v>240</v>
      </c>
      <c r="AP249" s="189"/>
      <c r="AQ249" s="189"/>
      <c r="AR249" s="189"/>
      <c r="AS249" s="189"/>
      <c r="AT249" s="189"/>
      <c r="AU249" s="189"/>
      <c r="AV249" s="189"/>
      <c r="AW249" s="189"/>
      <c r="AX249" s="190"/>
      <c r="AY249" s="5"/>
      <c r="AZ249" s="5"/>
    </row>
    <row r="250" spans="1:52" ht="7.2" customHeight="1" x14ac:dyDescent="0.3">
      <c r="A250" s="5"/>
      <c r="B250" s="5"/>
      <c r="C250" s="182"/>
      <c r="D250" s="183"/>
      <c r="E250" s="183"/>
      <c r="F250" s="183"/>
      <c r="G250" s="183"/>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c r="AG250" s="183"/>
      <c r="AH250" s="183"/>
      <c r="AI250" s="183"/>
      <c r="AJ250" s="183"/>
      <c r="AK250" s="183"/>
      <c r="AL250" s="183"/>
      <c r="AM250" s="183"/>
      <c r="AN250" s="184"/>
      <c r="AO250" s="191"/>
      <c r="AP250" s="192"/>
      <c r="AQ250" s="192"/>
      <c r="AR250" s="192"/>
      <c r="AS250" s="192"/>
      <c r="AT250" s="192"/>
      <c r="AU250" s="192"/>
      <c r="AV250" s="192"/>
      <c r="AW250" s="192"/>
      <c r="AX250" s="193"/>
      <c r="AY250" s="5"/>
      <c r="AZ250" s="5"/>
    </row>
    <row r="251" spans="1:52" ht="7.2" customHeight="1" x14ac:dyDescent="0.3">
      <c r="A251" s="5"/>
      <c r="B251" s="5"/>
      <c r="C251" s="185"/>
      <c r="D251" s="186"/>
      <c r="E251" s="186"/>
      <c r="F251" s="186"/>
      <c r="G251" s="186"/>
      <c r="H251" s="186"/>
      <c r="I251" s="186"/>
      <c r="J251" s="186"/>
      <c r="K251" s="186"/>
      <c r="L251" s="186"/>
      <c r="M251" s="186"/>
      <c r="N251" s="186"/>
      <c r="O251" s="186"/>
      <c r="P251" s="186"/>
      <c r="Q251" s="186"/>
      <c r="R251" s="186"/>
      <c r="S251" s="186"/>
      <c r="T251" s="186"/>
      <c r="U251" s="186"/>
      <c r="V251" s="186"/>
      <c r="W251" s="186"/>
      <c r="X251" s="186"/>
      <c r="Y251" s="186"/>
      <c r="Z251" s="186"/>
      <c r="AA251" s="186"/>
      <c r="AB251" s="186"/>
      <c r="AC251" s="186"/>
      <c r="AD251" s="186"/>
      <c r="AE251" s="186"/>
      <c r="AF251" s="186"/>
      <c r="AG251" s="186"/>
      <c r="AH251" s="186"/>
      <c r="AI251" s="186"/>
      <c r="AJ251" s="186"/>
      <c r="AK251" s="186"/>
      <c r="AL251" s="186"/>
      <c r="AM251" s="186"/>
      <c r="AN251" s="187"/>
      <c r="AO251" s="194"/>
      <c r="AP251" s="195"/>
      <c r="AQ251" s="195"/>
      <c r="AR251" s="195"/>
      <c r="AS251" s="195"/>
      <c r="AT251" s="195"/>
      <c r="AU251" s="195"/>
      <c r="AV251" s="195"/>
      <c r="AW251" s="195"/>
      <c r="AX251" s="196"/>
      <c r="AY251" s="5"/>
      <c r="AZ251" s="5"/>
    </row>
    <row r="252" spans="1:52" ht="7.2" customHeight="1" x14ac:dyDescent="0.3">
      <c r="A252" s="5"/>
      <c r="B252" s="5"/>
      <c r="C252" s="175" t="s">
        <v>6721</v>
      </c>
      <c r="D252" s="175"/>
      <c r="E252" s="175"/>
      <c r="F252" s="175"/>
      <c r="G252" s="175"/>
      <c r="H252" s="175"/>
      <c r="I252" s="175"/>
      <c r="J252" s="175"/>
      <c r="K252" s="175"/>
      <c r="L252" s="175"/>
      <c r="M252" s="175"/>
      <c r="N252" s="175"/>
      <c r="O252" s="175"/>
      <c r="P252" s="175"/>
      <c r="Q252" s="175"/>
      <c r="R252" s="175"/>
      <c r="S252" s="175"/>
      <c r="T252" s="175"/>
      <c r="U252" s="175"/>
      <c r="V252" s="175"/>
      <c r="W252" s="175"/>
      <c r="X252" s="175"/>
      <c r="Y252" s="175"/>
      <c r="Z252" s="175"/>
      <c r="AA252" s="175"/>
      <c r="AB252" s="175"/>
      <c r="AC252" s="175"/>
      <c r="AD252" s="175"/>
      <c r="AE252" s="175"/>
      <c r="AF252" s="175"/>
      <c r="AG252" s="175"/>
      <c r="AH252" s="175"/>
      <c r="AI252" s="175"/>
      <c r="AJ252" s="175"/>
      <c r="AK252" s="175"/>
      <c r="AL252" s="175"/>
      <c r="AM252" s="175"/>
      <c r="AN252" s="175"/>
      <c r="AO252" s="175"/>
      <c r="AP252" s="175"/>
      <c r="AQ252" s="175"/>
      <c r="AR252" s="175"/>
      <c r="AS252" s="175"/>
      <c r="AT252" s="175"/>
      <c r="AU252" s="175"/>
      <c r="AV252" s="175"/>
      <c r="AW252" s="175"/>
      <c r="AX252" s="175"/>
      <c r="AY252" s="5"/>
      <c r="AZ252" s="5"/>
    </row>
    <row r="253" spans="1:52" ht="7.2" customHeight="1" x14ac:dyDescent="0.3">
      <c r="A253" s="5"/>
      <c r="B253" s="5"/>
      <c r="C253" s="176"/>
      <c r="D253" s="176"/>
      <c r="E253" s="176"/>
      <c r="F253" s="176"/>
      <c r="G253" s="176"/>
      <c r="H253" s="176"/>
      <c r="I253" s="176"/>
      <c r="J253" s="176"/>
      <c r="K253" s="176"/>
      <c r="L253" s="176"/>
      <c r="M253" s="176"/>
      <c r="N253" s="176"/>
      <c r="O253" s="176"/>
      <c r="P253" s="176"/>
      <c r="Q253" s="176"/>
      <c r="R253" s="176"/>
      <c r="S253" s="176"/>
      <c r="T253" s="176"/>
      <c r="U253" s="176"/>
      <c r="V253" s="176"/>
      <c r="W253" s="176"/>
      <c r="X253" s="176"/>
      <c r="Y253" s="176"/>
      <c r="Z253" s="176"/>
      <c r="AA253" s="176"/>
      <c r="AB253" s="176"/>
      <c r="AC253" s="176"/>
      <c r="AD253" s="176"/>
      <c r="AE253" s="176"/>
      <c r="AF253" s="176"/>
      <c r="AG253" s="176"/>
      <c r="AH253" s="176"/>
      <c r="AI253" s="176"/>
      <c r="AJ253" s="176"/>
      <c r="AK253" s="176"/>
      <c r="AL253" s="176"/>
      <c r="AM253" s="176"/>
      <c r="AN253" s="176"/>
      <c r="AO253" s="176"/>
      <c r="AP253" s="176"/>
      <c r="AQ253" s="176"/>
      <c r="AR253" s="176"/>
      <c r="AS253" s="176"/>
      <c r="AT253" s="176"/>
      <c r="AU253" s="176"/>
      <c r="AV253" s="176"/>
      <c r="AW253" s="176"/>
      <c r="AX253" s="176"/>
      <c r="AY253" s="5"/>
      <c r="AZ253" s="5"/>
    </row>
    <row r="254" spans="1:52" ht="7.2" customHeight="1" x14ac:dyDescent="0.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row>
    <row r="255" spans="1:52" ht="7.2" customHeight="1" x14ac:dyDescent="0.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row>
    <row r="256" spans="1:52" ht="7.2" customHeight="1" x14ac:dyDescent="0.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row>
    <row r="257" spans="1:52" ht="7.2" customHeight="1" x14ac:dyDescent="0.3">
      <c r="A257" s="5"/>
      <c r="B257" s="5"/>
      <c r="C257" s="141" t="s">
        <v>6707</v>
      </c>
      <c r="D257" s="141"/>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c r="AA257" s="141"/>
      <c r="AB257" s="141"/>
      <c r="AC257" s="141"/>
      <c r="AD257" s="141"/>
      <c r="AE257" s="141"/>
      <c r="AF257" s="141"/>
      <c r="AG257" s="141"/>
      <c r="AH257" s="141"/>
      <c r="AI257" s="141"/>
      <c r="AJ257" s="141"/>
      <c r="AK257" s="141"/>
      <c r="AL257" s="141"/>
      <c r="AM257" s="141"/>
      <c r="AN257" s="141"/>
      <c r="AO257" s="141"/>
      <c r="AP257" s="141"/>
      <c r="AQ257" s="141"/>
      <c r="AR257" s="141"/>
      <c r="AS257" s="141"/>
      <c r="AT257" s="141"/>
      <c r="AU257" s="141"/>
      <c r="AV257" s="141"/>
      <c r="AW257" s="141"/>
      <c r="AX257" s="141"/>
      <c r="AY257" s="141"/>
      <c r="AZ257" s="5"/>
    </row>
    <row r="258" spans="1:52" ht="7.2" customHeight="1" x14ac:dyDescent="0.3">
      <c r="A258" s="5"/>
      <c r="B258" s="5"/>
      <c r="C258" s="141"/>
      <c r="D258" s="141"/>
      <c r="E258" s="141"/>
      <c r="F258" s="141"/>
      <c r="G258" s="141"/>
      <c r="H258" s="141"/>
      <c r="I258" s="141"/>
      <c r="J258" s="141"/>
      <c r="K258" s="141"/>
      <c r="L258" s="141"/>
      <c r="M258" s="141"/>
      <c r="N258" s="141"/>
      <c r="O258" s="141"/>
      <c r="P258" s="141"/>
      <c r="Q258" s="141"/>
      <c r="R258" s="141"/>
      <c r="S258" s="141"/>
      <c r="T258" s="141"/>
      <c r="U258" s="141"/>
      <c r="V258" s="141"/>
      <c r="W258" s="141"/>
      <c r="X258" s="141"/>
      <c r="Y258" s="141"/>
      <c r="Z258" s="141"/>
      <c r="AA258" s="141"/>
      <c r="AB258" s="141"/>
      <c r="AC258" s="141"/>
      <c r="AD258" s="141"/>
      <c r="AE258" s="141"/>
      <c r="AF258" s="141"/>
      <c r="AG258" s="141"/>
      <c r="AH258" s="141"/>
      <c r="AI258" s="141"/>
      <c r="AJ258" s="141"/>
      <c r="AK258" s="141"/>
      <c r="AL258" s="141"/>
      <c r="AM258" s="141"/>
      <c r="AN258" s="141"/>
      <c r="AO258" s="141"/>
      <c r="AP258" s="141"/>
      <c r="AQ258" s="141"/>
      <c r="AR258" s="141"/>
      <c r="AS258" s="141"/>
      <c r="AT258" s="141"/>
      <c r="AU258" s="141"/>
      <c r="AV258" s="141"/>
      <c r="AW258" s="141"/>
      <c r="AX258" s="141"/>
      <c r="AY258" s="141"/>
      <c r="AZ258" s="5"/>
    </row>
    <row r="259" spans="1:52" ht="7.2" customHeight="1" x14ac:dyDescent="0.3">
      <c r="A259" s="5"/>
      <c r="B259" s="5"/>
      <c r="C259" s="141"/>
      <c r="D259" s="141"/>
      <c r="E259" s="141"/>
      <c r="F259" s="141"/>
      <c r="G259" s="141"/>
      <c r="H259" s="141"/>
      <c r="I259" s="141"/>
      <c r="J259" s="141"/>
      <c r="K259" s="141"/>
      <c r="L259" s="141"/>
      <c r="M259" s="141"/>
      <c r="N259" s="141"/>
      <c r="O259" s="141"/>
      <c r="P259" s="141"/>
      <c r="Q259" s="141"/>
      <c r="R259" s="141"/>
      <c r="S259" s="141"/>
      <c r="T259" s="141"/>
      <c r="U259" s="141"/>
      <c r="V259" s="141"/>
      <c r="W259" s="141"/>
      <c r="X259" s="141"/>
      <c r="Y259" s="141"/>
      <c r="Z259" s="141"/>
      <c r="AA259" s="141"/>
      <c r="AB259" s="141"/>
      <c r="AC259" s="141"/>
      <c r="AD259" s="141"/>
      <c r="AE259" s="141"/>
      <c r="AF259" s="141"/>
      <c r="AG259" s="141"/>
      <c r="AH259" s="141"/>
      <c r="AI259" s="141"/>
      <c r="AJ259" s="141"/>
      <c r="AK259" s="141"/>
      <c r="AL259" s="141"/>
      <c r="AM259" s="141"/>
      <c r="AN259" s="141"/>
      <c r="AO259" s="141"/>
      <c r="AP259" s="141"/>
      <c r="AQ259" s="141"/>
      <c r="AR259" s="141"/>
      <c r="AS259" s="141"/>
      <c r="AT259" s="141"/>
      <c r="AU259" s="141"/>
      <c r="AV259" s="141"/>
      <c r="AW259" s="141"/>
      <c r="AX259" s="141"/>
      <c r="AY259" s="141"/>
      <c r="AZ259" s="5"/>
    </row>
    <row r="260" spans="1:52" ht="7.2" customHeight="1" x14ac:dyDescent="0.3">
      <c r="A260" s="5"/>
      <c r="B260" s="5"/>
      <c r="C260" s="177" t="s">
        <v>6689</v>
      </c>
      <c r="D260" s="177"/>
      <c r="E260" s="177"/>
      <c r="F260" s="177"/>
      <c r="G260" s="177"/>
      <c r="H260" s="177"/>
      <c r="I260" s="177"/>
      <c r="J260" s="177"/>
      <c r="K260" s="177"/>
      <c r="L260" s="177"/>
      <c r="M260" s="177"/>
      <c r="N260" s="177"/>
      <c r="O260" s="177"/>
      <c r="P260" s="177"/>
      <c r="Q260" s="177"/>
      <c r="R260" s="177"/>
      <c r="S260" s="177"/>
      <c r="T260" s="177"/>
      <c r="U260" s="177"/>
      <c r="V260" s="177"/>
      <c r="W260" s="177"/>
      <c r="X260" s="177"/>
      <c r="Y260" s="177"/>
      <c r="Z260" s="177"/>
      <c r="AA260" s="177"/>
      <c r="AB260" s="177"/>
      <c r="AC260" s="177"/>
      <c r="AD260" s="177"/>
      <c r="AE260" s="177"/>
      <c r="AF260" s="177"/>
      <c r="AG260" s="177"/>
      <c r="AH260" s="177"/>
      <c r="AI260" s="177"/>
      <c r="AJ260" s="177"/>
      <c r="AK260" s="177"/>
      <c r="AL260" s="177"/>
      <c r="AM260" s="177"/>
      <c r="AN260" s="177"/>
      <c r="AO260" s="178" t="s">
        <v>6679</v>
      </c>
      <c r="AP260" s="178"/>
      <c r="AQ260" s="178"/>
      <c r="AR260" s="178"/>
      <c r="AS260" s="178"/>
      <c r="AT260" s="178"/>
      <c r="AU260" s="178"/>
      <c r="AV260" s="178"/>
      <c r="AW260" s="178"/>
      <c r="AX260" s="178"/>
      <c r="AY260" s="5"/>
      <c r="AZ260" s="5"/>
    </row>
    <row r="261" spans="1:52" ht="7.2" customHeight="1" x14ac:dyDescent="0.3">
      <c r="A261" s="5"/>
      <c r="B261" s="5"/>
      <c r="C261" s="177"/>
      <c r="D261" s="177"/>
      <c r="E261" s="177"/>
      <c r="F261" s="177"/>
      <c r="G261" s="177"/>
      <c r="H261" s="177"/>
      <c r="I261" s="177"/>
      <c r="J261" s="177"/>
      <c r="K261" s="177"/>
      <c r="L261" s="177"/>
      <c r="M261" s="177"/>
      <c r="N261" s="177"/>
      <c r="O261" s="177"/>
      <c r="P261" s="177"/>
      <c r="Q261" s="177"/>
      <c r="R261" s="177"/>
      <c r="S261" s="177"/>
      <c r="T261" s="177"/>
      <c r="U261" s="177"/>
      <c r="V261" s="177"/>
      <c r="W261" s="177"/>
      <c r="X261" s="177"/>
      <c r="Y261" s="177"/>
      <c r="Z261" s="177"/>
      <c r="AA261" s="177"/>
      <c r="AB261" s="177"/>
      <c r="AC261" s="177"/>
      <c r="AD261" s="177"/>
      <c r="AE261" s="177"/>
      <c r="AF261" s="177"/>
      <c r="AG261" s="177"/>
      <c r="AH261" s="177"/>
      <c r="AI261" s="177"/>
      <c r="AJ261" s="177"/>
      <c r="AK261" s="177"/>
      <c r="AL261" s="177"/>
      <c r="AM261" s="177"/>
      <c r="AN261" s="177"/>
      <c r="AO261" s="178"/>
      <c r="AP261" s="178"/>
      <c r="AQ261" s="178"/>
      <c r="AR261" s="178"/>
      <c r="AS261" s="178"/>
      <c r="AT261" s="178"/>
      <c r="AU261" s="178"/>
      <c r="AV261" s="178"/>
      <c r="AW261" s="178"/>
      <c r="AX261" s="178"/>
      <c r="AY261" s="5"/>
      <c r="AZ261" s="5"/>
    </row>
    <row r="262" spans="1:52" ht="7.2" customHeight="1" x14ac:dyDescent="0.3">
      <c r="A262" s="5"/>
      <c r="B262" s="5"/>
      <c r="C262" s="206" t="s">
        <v>238</v>
      </c>
      <c r="D262" s="206"/>
      <c r="E262" s="206"/>
      <c r="F262" s="206"/>
      <c r="G262" s="206"/>
      <c r="H262" s="206"/>
      <c r="I262" s="206"/>
      <c r="J262" s="206"/>
      <c r="K262" s="206"/>
      <c r="L262" s="206"/>
      <c r="M262" s="206"/>
      <c r="N262" s="206"/>
      <c r="O262" s="206"/>
      <c r="P262" s="206"/>
      <c r="Q262" s="206"/>
      <c r="R262" s="206"/>
      <c r="S262" s="206"/>
      <c r="T262" s="206"/>
      <c r="U262" s="206"/>
      <c r="V262" s="206"/>
      <c r="W262" s="206"/>
      <c r="X262" s="206"/>
      <c r="Y262" s="206"/>
      <c r="Z262" s="206"/>
      <c r="AA262" s="206"/>
      <c r="AB262" s="206"/>
      <c r="AC262" s="206"/>
      <c r="AD262" s="206"/>
      <c r="AE262" s="206"/>
      <c r="AF262" s="206"/>
      <c r="AG262" s="206"/>
      <c r="AH262" s="206"/>
      <c r="AI262" s="206"/>
      <c r="AJ262" s="206"/>
      <c r="AK262" s="206"/>
      <c r="AL262" s="206"/>
      <c r="AM262" s="206"/>
      <c r="AN262" s="206"/>
      <c r="AO262" s="207" t="s">
        <v>259</v>
      </c>
      <c r="AP262" s="207"/>
      <c r="AQ262" s="207"/>
      <c r="AR262" s="207"/>
      <c r="AS262" s="207"/>
      <c r="AT262" s="207"/>
      <c r="AU262" s="207"/>
      <c r="AV262" s="207"/>
      <c r="AW262" s="207"/>
      <c r="AX262" s="207"/>
      <c r="AY262" s="5"/>
      <c r="AZ262" s="5"/>
    </row>
    <row r="263" spans="1:52" ht="7.2" customHeight="1" x14ac:dyDescent="0.3">
      <c r="A263" s="5"/>
      <c r="B263" s="5"/>
      <c r="C263" s="206"/>
      <c r="D263" s="206"/>
      <c r="E263" s="206"/>
      <c r="F263" s="206"/>
      <c r="G263" s="206"/>
      <c r="H263" s="206"/>
      <c r="I263" s="206"/>
      <c r="J263" s="206"/>
      <c r="K263" s="206"/>
      <c r="L263" s="206"/>
      <c r="M263" s="206"/>
      <c r="N263" s="206"/>
      <c r="O263" s="206"/>
      <c r="P263" s="206"/>
      <c r="Q263" s="206"/>
      <c r="R263" s="206"/>
      <c r="S263" s="206"/>
      <c r="T263" s="206"/>
      <c r="U263" s="206"/>
      <c r="V263" s="206"/>
      <c r="W263" s="206"/>
      <c r="X263" s="206"/>
      <c r="Y263" s="206"/>
      <c r="Z263" s="206"/>
      <c r="AA263" s="206"/>
      <c r="AB263" s="206"/>
      <c r="AC263" s="206"/>
      <c r="AD263" s="206"/>
      <c r="AE263" s="206"/>
      <c r="AF263" s="206"/>
      <c r="AG263" s="206"/>
      <c r="AH263" s="206"/>
      <c r="AI263" s="206"/>
      <c r="AJ263" s="206"/>
      <c r="AK263" s="206"/>
      <c r="AL263" s="206"/>
      <c r="AM263" s="206"/>
      <c r="AN263" s="206"/>
      <c r="AO263" s="207"/>
      <c r="AP263" s="207"/>
      <c r="AQ263" s="207"/>
      <c r="AR263" s="207"/>
      <c r="AS263" s="207"/>
      <c r="AT263" s="207"/>
      <c r="AU263" s="207"/>
      <c r="AV263" s="207"/>
      <c r="AW263" s="207"/>
      <c r="AX263" s="207"/>
      <c r="AY263" s="5"/>
      <c r="AZ263" s="5"/>
    </row>
    <row r="264" spans="1:52" ht="7.2" customHeight="1" x14ac:dyDescent="0.3">
      <c r="A264" s="5"/>
      <c r="B264" s="5"/>
      <c r="C264" s="206"/>
      <c r="D264" s="206"/>
      <c r="E264" s="206"/>
      <c r="F264" s="206"/>
      <c r="G264" s="206"/>
      <c r="H264" s="206"/>
      <c r="I264" s="206"/>
      <c r="J264" s="206"/>
      <c r="K264" s="206"/>
      <c r="L264" s="206"/>
      <c r="M264" s="206"/>
      <c r="N264" s="206"/>
      <c r="O264" s="206"/>
      <c r="P264" s="206"/>
      <c r="Q264" s="206"/>
      <c r="R264" s="206"/>
      <c r="S264" s="206"/>
      <c r="T264" s="206"/>
      <c r="U264" s="206"/>
      <c r="V264" s="206"/>
      <c r="W264" s="206"/>
      <c r="X264" s="206"/>
      <c r="Y264" s="206"/>
      <c r="Z264" s="206"/>
      <c r="AA264" s="206"/>
      <c r="AB264" s="206"/>
      <c r="AC264" s="206"/>
      <c r="AD264" s="206"/>
      <c r="AE264" s="206"/>
      <c r="AF264" s="206"/>
      <c r="AG264" s="206"/>
      <c r="AH264" s="206"/>
      <c r="AI264" s="206"/>
      <c r="AJ264" s="206"/>
      <c r="AK264" s="206"/>
      <c r="AL264" s="206"/>
      <c r="AM264" s="206"/>
      <c r="AN264" s="206"/>
      <c r="AO264" s="207"/>
      <c r="AP264" s="207"/>
      <c r="AQ264" s="207"/>
      <c r="AR264" s="207"/>
      <c r="AS264" s="207"/>
      <c r="AT264" s="207"/>
      <c r="AU264" s="207"/>
      <c r="AV264" s="207"/>
      <c r="AW264" s="207"/>
      <c r="AX264" s="207"/>
      <c r="AY264" s="5"/>
      <c r="AZ264" s="5"/>
    </row>
    <row r="265" spans="1:52" ht="7.2" customHeight="1" x14ac:dyDescent="0.3">
      <c r="A265" s="5"/>
      <c r="B265" s="5"/>
      <c r="C265" s="206" t="s">
        <v>6708</v>
      </c>
      <c r="D265" s="206"/>
      <c r="E265" s="206"/>
      <c r="F265" s="206"/>
      <c r="G265" s="206"/>
      <c r="H265" s="206"/>
      <c r="I265" s="206"/>
      <c r="J265" s="206"/>
      <c r="K265" s="206"/>
      <c r="L265" s="206"/>
      <c r="M265" s="206"/>
      <c r="N265" s="206"/>
      <c r="O265" s="206"/>
      <c r="P265" s="206"/>
      <c r="Q265" s="206"/>
      <c r="R265" s="206"/>
      <c r="S265" s="206"/>
      <c r="T265" s="206"/>
      <c r="U265" s="206"/>
      <c r="V265" s="206"/>
      <c r="W265" s="206"/>
      <c r="X265" s="206"/>
      <c r="Y265" s="206"/>
      <c r="Z265" s="206"/>
      <c r="AA265" s="206"/>
      <c r="AB265" s="206"/>
      <c r="AC265" s="206"/>
      <c r="AD265" s="206"/>
      <c r="AE265" s="206"/>
      <c r="AF265" s="206"/>
      <c r="AG265" s="206"/>
      <c r="AH265" s="206"/>
      <c r="AI265" s="206"/>
      <c r="AJ265" s="206"/>
      <c r="AK265" s="206"/>
      <c r="AL265" s="206"/>
      <c r="AM265" s="206"/>
      <c r="AN265" s="206"/>
      <c r="AO265" s="188">
        <f>'Fórmulas 2'!O153</f>
        <v>800</v>
      </c>
      <c r="AP265" s="189"/>
      <c r="AQ265" s="189"/>
      <c r="AR265" s="189"/>
      <c r="AS265" s="189"/>
      <c r="AT265" s="189"/>
      <c r="AU265" s="189"/>
      <c r="AV265" s="189"/>
      <c r="AW265" s="189"/>
      <c r="AX265" s="190"/>
      <c r="AY265" s="5"/>
      <c r="AZ265" s="5"/>
    </row>
    <row r="266" spans="1:52" ht="7.2" customHeight="1" x14ac:dyDescent="0.3">
      <c r="A266" s="5"/>
      <c r="B266" s="5"/>
      <c r="C266" s="206"/>
      <c r="D266" s="206"/>
      <c r="E266" s="206"/>
      <c r="F266" s="206"/>
      <c r="G266" s="206"/>
      <c r="H266" s="206"/>
      <c r="I266" s="206"/>
      <c r="J266" s="206"/>
      <c r="K266" s="206"/>
      <c r="L266" s="206"/>
      <c r="M266" s="206"/>
      <c r="N266" s="206"/>
      <c r="O266" s="206"/>
      <c r="P266" s="206"/>
      <c r="Q266" s="206"/>
      <c r="R266" s="206"/>
      <c r="S266" s="206"/>
      <c r="T266" s="206"/>
      <c r="U266" s="206"/>
      <c r="V266" s="206"/>
      <c r="W266" s="206"/>
      <c r="X266" s="206"/>
      <c r="Y266" s="206"/>
      <c r="Z266" s="206"/>
      <c r="AA266" s="206"/>
      <c r="AB266" s="206"/>
      <c r="AC266" s="206"/>
      <c r="AD266" s="206"/>
      <c r="AE266" s="206"/>
      <c r="AF266" s="206"/>
      <c r="AG266" s="206"/>
      <c r="AH266" s="206"/>
      <c r="AI266" s="206"/>
      <c r="AJ266" s="206"/>
      <c r="AK266" s="206"/>
      <c r="AL266" s="206"/>
      <c r="AM266" s="206"/>
      <c r="AN266" s="206"/>
      <c r="AO266" s="191"/>
      <c r="AP266" s="192"/>
      <c r="AQ266" s="192"/>
      <c r="AR266" s="192"/>
      <c r="AS266" s="192"/>
      <c r="AT266" s="192"/>
      <c r="AU266" s="192"/>
      <c r="AV266" s="192"/>
      <c r="AW266" s="192"/>
      <c r="AX266" s="193"/>
      <c r="AY266" s="5"/>
      <c r="AZ266" s="5"/>
    </row>
    <row r="267" spans="1:52" ht="7.2" customHeight="1" x14ac:dyDescent="0.3">
      <c r="A267" s="5"/>
      <c r="B267" s="5"/>
      <c r="C267" s="206"/>
      <c r="D267" s="206"/>
      <c r="E267" s="206"/>
      <c r="F267" s="206"/>
      <c r="G267" s="206"/>
      <c r="H267" s="206"/>
      <c r="I267" s="206"/>
      <c r="J267" s="206"/>
      <c r="K267" s="206"/>
      <c r="L267" s="206"/>
      <c r="M267" s="206"/>
      <c r="N267" s="206"/>
      <c r="O267" s="206"/>
      <c r="P267" s="206"/>
      <c r="Q267" s="206"/>
      <c r="R267" s="206"/>
      <c r="S267" s="206"/>
      <c r="T267" s="206"/>
      <c r="U267" s="206"/>
      <c r="V267" s="206"/>
      <c r="W267" s="206"/>
      <c r="X267" s="206"/>
      <c r="Y267" s="206"/>
      <c r="Z267" s="206"/>
      <c r="AA267" s="206"/>
      <c r="AB267" s="206"/>
      <c r="AC267" s="206"/>
      <c r="AD267" s="206"/>
      <c r="AE267" s="206"/>
      <c r="AF267" s="206"/>
      <c r="AG267" s="206"/>
      <c r="AH267" s="206"/>
      <c r="AI267" s="206"/>
      <c r="AJ267" s="206"/>
      <c r="AK267" s="206"/>
      <c r="AL267" s="206"/>
      <c r="AM267" s="206"/>
      <c r="AN267" s="206"/>
      <c r="AO267" s="194"/>
      <c r="AP267" s="195"/>
      <c r="AQ267" s="195"/>
      <c r="AR267" s="195"/>
      <c r="AS267" s="195"/>
      <c r="AT267" s="195"/>
      <c r="AU267" s="195"/>
      <c r="AV267" s="195"/>
      <c r="AW267" s="195"/>
      <c r="AX267" s="196"/>
      <c r="AY267" s="5"/>
      <c r="AZ267" s="5"/>
    </row>
    <row r="268" spans="1:52" ht="7.2" customHeight="1" x14ac:dyDescent="0.3">
      <c r="A268" s="5"/>
      <c r="B268" s="5"/>
      <c r="C268" s="206" t="s">
        <v>240</v>
      </c>
      <c r="D268" s="206"/>
      <c r="E268" s="206"/>
      <c r="F268" s="206"/>
      <c r="G268" s="206"/>
      <c r="H268" s="206"/>
      <c r="I268" s="206"/>
      <c r="J268" s="206"/>
      <c r="K268" s="206"/>
      <c r="L268" s="206"/>
      <c r="M268" s="206"/>
      <c r="N268" s="206"/>
      <c r="O268" s="206"/>
      <c r="P268" s="206"/>
      <c r="Q268" s="206"/>
      <c r="R268" s="206"/>
      <c r="S268" s="206"/>
      <c r="T268" s="206"/>
      <c r="U268" s="206"/>
      <c r="V268" s="206"/>
      <c r="W268" s="206"/>
      <c r="X268" s="206"/>
      <c r="Y268" s="206"/>
      <c r="Z268" s="206"/>
      <c r="AA268" s="206"/>
      <c r="AB268" s="206"/>
      <c r="AC268" s="206"/>
      <c r="AD268" s="206"/>
      <c r="AE268" s="206"/>
      <c r="AF268" s="206"/>
      <c r="AG268" s="206"/>
      <c r="AH268" s="206"/>
      <c r="AI268" s="206"/>
      <c r="AJ268" s="206"/>
      <c r="AK268" s="206"/>
      <c r="AL268" s="206"/>
      <c r="AM268" s="206"/>
      <c r="AN268" s="206"/>
      <c r="AO268" s="188">
        <f>'Fórmulas 2'!O154</f>
        <v>250</v>
      </c>
      <c r="AP268" s="189"/>
      <c r="AQ268" s="189"/>
      <c r="AR268" s="189"/>
      <c r="AS268" s="189"/>
      <c r="AT268" s="189"/>
      <c r="AU268" s="189"/>
      <c r="AV268" s="189"/>
      <c r="AW268" s="189"/>
      <c r="AX268" s="190"/>
      <c r="AY268" s="5"/>
      <c r="AZ268" s="5"/>
    </row>
    <row r="269" spans="1:52" ht="7.2" customHeight="1" x14ac:dyDescent="0.3">
      <c r="A269" s="5"/>
      <c r="B269" s="5"/>
      <c r="C269" s="206"/>
      <c r="D269" s="206"/>
      <c r="E269" s="206"/>
      <c r="F269" s="206"/>
      <c r="G269" s="206"/>
      <c r="H269" s="206"/>
      <c r="I269" s="206"/>
      <c r="J269" s="206"/>
      <c r="K269" s="206"/>
      <c r="L269" s="206"/>
      <c r="M269" s="206"/>
      <c r="N269" s="206"/>
      <c r="O269" s="206"/>
      <c r="P269" s="206"/>
      <c r="Q269" s="206"/>
      <c r="R269" s="206"/>
      <c r="S269" s="206"/>
      <c r="T269" s="206"/>
      <c r="U269" s="206"/>
      <c r="V269" s="206"/>
      <c r="W269" s="206"/>
      <c r="X269" s="206"/>
      <c r="Y269" s="206"/>
      <c r="Z269" s="206"/>
      <c r="AA269" s="206"/>
      <c r="AB269" s="206"/>
      <c r="AC269" s="206"/>
      <c r="AD269" s="206"/>
      <c r="AE269" s="206"/>
      <c r="AF269" s="206"/>
      <c r="AG269" s="206"/>
      <c r="AH269" s="206"/>
      <c r="AI269" s="206"/>
      <c r="AJ269" s="206"/>
      <c r="AK269" s="206"/>
      <c r="AL269" s="206"/>
      <c r="AM269" s="206"/>
      <c r="AN269" s="206"/>
      <c r="AO269" s="191"/>
      <c r="AP269" s="192"/>
      <c r="AQ269" s="192"/>
      <c r="AR269" s="192"/>
      <c r="AS269" s="192"/>
      <c r="AT269" s="192"/>
      <c r="AU269" s="192"/>
      <c r="AV269" s="192"/>
      <c r="AW269" s="192"/>
      <c r="AX269" s="193"/>
      <c r="AY269" s="5"/>
      <c r="AZ269" s="5"/>
    </row>
    <row r="270" spans="1:52" ht="7.2" customHeight="1" x14ac:dyDescent="0.3">
      <c r="A270" s="5"/>
      <c r="B270" s="5"/>
      <c r="C270" s="206"/>
      <c r="D270" s="206"/>
      <c r="E270" s="206"/>
      <c r="F270" s="206"/>
      <c r="G270" s="206"/>
      <c r="H270" s="206"/>
      <c r="I270" s="206"/>
      <c r="J270" s="206"/>
      <c r="K270" s="206"/>
      <c r="L270" s="206"/>
      <c r="M270" s="206"/>
      <c r="N270" s="206"/>
      <c r="O270" s="206"/>
      <c r="P270" s="206"/>
      <c r="Q270" s="206"/>
      <c r="R270" s="206"/>
      <c r="S270" s="206"/>
      <c r="T270" s="206"/>
      <c r="U270" s="206"/>
      <c r="V270" s="206"/>
      <c r="W270" s="206"/>
      <c r="X270" s="206"/>
      <c r="Y270" s="206"/>
      <c r="Z270" s="206"/>
      <c r="AA270" s="206"/>
      <c r="AB270" s="206"/>
      <c r="AC270" s="206"/>
      <c r="AD270" s="206"/>
      <c r="AE270" s="206"/>
      <c r="AF270" s="206"/>
      <c r="AG270" s="206"/>
      <c r="AH270" s="206"/>
      <c r="AI270" s="206"/>
      <c r="AJ270" s="206"/>
      <c r="AK270" s="206"/>
      <c r="AL270" s="206"/>
      <c r="AM270" s="206"/>
      <c r="AN270" s="206"/>
      <c r="AO270" s="194"/>
      <c r="AP270" s="195"/>
      <c r="AQ270" s="195"/>
      <c r="AR270" s="195"/>
      <c r="AS270" s="195"/>
      <c r="AT270" s="195"/>
      <c r="AU270" s="195"/>
      <c r="AV270" s="195"/>
      <c r="AW270" s="195"/>
      <c r="AX270" s="196"/>
      <c r="AY270" s="5"/>
      <c r="AZ270" s="5"/>
    </row>
    <row r="271" spans="1:52" ht="7.2" customHeight="1" x14ac:dyDescent="0.3">
      <c r="A271" s="5"/>
      <c r="B271" s="5"/>
      <c r="C271" s="206" t="s">
        <v>241</v>
      </c>
      <c r="D271" s="206"/>
      <c r="E271" s="206"/>
      <c r="F271" s="206"/>
      <c r="G271" s="206"/>
      <c r="H271" s="206"/>
      <c r="I271" s="206"/>
      <c r="J271" s="206"/>
      <c r="K271" s="206"/>
      <c r="L271" s="206"/>
      <c r="M271" s="206"/>
      <c r="N271" s="206"/>
      <c r="O271" s="206"/>
      <c r="P271" s="206"/>
      <c r="Q271" s="206"/>
      <c r="R271" s="206"/>
      <c r="S271" s="206"/>
      <c r="T271" s="206"/>
      <c r="U271" s="206"/>
      <c r="V271" s="206"/>
      <c r="W271" s="206"/>
      <c r="X271" s="206"/>
      <c r="Y271" s="206"/>
      <c r="Z271" s="206"/>
      <c r="AA271" s="206"/>
      <c r="AB271" s="206"/>
      <c r="AC271" s="206"/>
      <c r="AD271" s="206"/>
      <c r="AE271" s="206"/>
      <c r="AF271" s="206"/>
      <c r="AG271" s="206"/>
      <c r="AH271" s="206"/>
      <c r="AI271" s="206"/>
      <c r="AJ271" s="206"/>
      <c r="AK271" s="206"/>
      <c r="AL271" s="206"/>
      <c r="AM271" s="206"/>
      <c r="AN271" s="206"/>
      <c r="AO271" s="188">
        <f>'Fórmulas 2'!O155</f>
        <v>350</v>
      </c>
      <c r="AP271" s="189"/>
      <c r="AQ271" s="189"/>
      <c r="AR271" s="189"/>
      <c r="AS271" s="189"/>
      <c r="AT271" s="189"/>
      <c r="AU271" s="189"/>
      <c r="AV271" s="189"/>
      <c r="AW271" s="189"/>
      <c r="AX271" s="190"/>
      <c r="AY271" s="5"/>
      <c r="AZ271" s="5"/>
    </row>
    <row r="272" spans="1:52" ht="7.2" customHeight="1" x14ac:dyDescent="0.3">
      <c r="A272" s="5"/>
      <c r="B272" s="5"/>
      <c r="C272" s="206"/>
      <c r="D272" s="206"/>
      <c r="E272" s="206"/>
      <c r="F272" s="206"/>
      <c r="G272" s="206"/>
      <c r="H272" s="206"/>
      <c r="I272" s="206"/>
      <c r="J272" s="206"/>
      <c r="K272" s="206"/>
      <c r="L272" s="206"/>
      <c r="M272" s="206"/>
      <c r="N272" s="206"/>
      <c r="O272" s="206"/>
      <c r="P272" s="206"/>
      <c r="Q272" s="206"/>
      <c r="R272" s="206"/>
      <c r="S272" s="206"/>
      <c r="T272" s="206"/>
      <c r="U272" s="206"/>
      <c r="V272" s="206"/>
      <c r="W272" s="206"/>
      <c r="X272" s="206"/>
      <c r="Y272" s="206"/>
      <c r="Z272" s="206"/>
      <c r="AA272" s="206"/>
      <c r="AB272" s="206"/>
      <c r="AC272" s="206"/>
      <c r="AD272" s="206"/>
      <c r="AE272" s="206"/>
      <c r="AF272" s="206"/>
      <c r="AG272" s="206"/>
      <c r="AH272" s="206"/>
      <c r="AI272" s="206"/>
      <c r="AJ272" s="206"/>
      <c r="AK272" s="206"/>
      <c r="AL272" s="206"/>
      <c r="AM272" s="206"/>
      <c r="AN272" s="206"/>
      <c r="AO272" s="191"/>
      <c r="AP272" s="192"/>
      <c r="AQ272" s="192"/>
      <c r="AR272" s="192"/>
      <c r="AS272" s="192"/>
      <c r="AT272" s="192"/>
      <c r="AU272" s="192"/>
      <c r="AV272" s="192"/>
      <c r="AW272" s="192"/>
      <c r="AX272" s="193"/>
      <c r="AY272" s="5"/>
      <c r="AZ272" s="5"/>
    </row>
    <row r="273" spans="1:52" ht="7.2" customHeight="1" x14ac:dyDescent="0.3">
      <c r="A273" s="5"/>
      <c r="B273" s="5"/>
      <c r="C273" s="206"/>
      <c r="D273" s="206"/>
      <c r="E273" s="206"/>
      <c r="F273" s="206"/>
      <c r="G273" s="206"/>
      <c r="H273" s="206"/>
      <c r="I273" s="206"/>
      <c r="J273" s="206"/>
      <c r="K273" s="206"/>
      <c r="L273" s="206"/>
      <c r="M273" s="206"/>
      <c r="N273" s="206"/>
      <c r="O273" s="206"/>
      <c r="P273" s="206"/>
      <c r="Q273" s="206"/>
      <c r="R273" s="206"/>
      <c r="S273" s="206"/>
      <c r="T273" s="206"/>
      <c r="U273" s="206"/>
      <c r="V273" s="206"/>
      <c r="W273" s="206"/>
      <c r="X273" s="206"/>
      <c r="Y273" s="206"/>
      <c r="Z273" s="206"/>
      <c r="AA273" s="206"/>
      <c r="AB273" s="206"/>
      <c r="AC273" s="206"/>
      <c r="AD273" s="206"/>
      <c r="AE273" s="206"/>
      <c r="AF273" s="206"/>
      <c r="AG273" s="206"/>
      <c r="AH273" s="206"/>
      <c r="AI273" s="206"/>
      <c r="AJ273" s="206"/>
      <c r="AK273" s="206"/>
      <c r="AL273" s="206"/>
      <c r="AM273" s="206"/>
      <c r="AN273" s="206"/>
      <c r="AO273" s="194"/>
      <c r="AP273" s="195"/>
      <c r="AQ273" s="195"/>
      <c r="AR273" s="195"/>
      <c r="AS273" s="195"/>
      <c r="AT273" s="195"/>
      <c r="AU273" s="195"/>
      <c r="AV273" s="195"/>
      <c r="AW273" s="195"/>
      <c r="AX273" s="196"/>
      <c r="AY273" s="5"/>
      <c r="AZ273" s="5"/>
    </row>
    <row r="274" spans="1:52" ht="7.2" customHeight="1" x14ac:dyDescent="0.3">
      <c r="A274" s="5"/>
      <c r="B274" s="5"/>
      <c r="C274" s="206" t="s">
        <v>242</v>
      </c>
      <c r="D274" s="206"/>
      <c r="E274" s="206"/>
      <c r="F274" s="206"/>
      <c r="G274" s="206"/>
      <c r="H274" s="206"/>
      <c r="I274" s="206"/>
      <c r="J274" s="206"/>
      <c r="K274" s="206"/>
      <c r="L274" s="206"/>
      <c r="M274" s="206"/>
      <c r="N274" s="206"/>
      <c r="O274" s="206"/>
      <c r="P274" s="206"/>
      <c r="Q274" s="206"/>
      <c r="R274" s="206"/>
      <c r="S274" s="206"/>
      <c r="T274" s="206"/>
      <c r="U274" s="206"/>
      <c r="V274" s="206"/>
      <c r="W274" s="206"/>
      <c r="X274" s="206"/>
      <c r="Y274" s="206"/>
      <c r="Z274" s="206"/>
      <c r="AA274" s="206"/>
      <c r="AB274" s="206"/>
      <c r="AC274" s="206"/>
      <c r="AD274" s="206"/>
      <c r="AE274" s="206"/>
      <c r="AF274" s="206"/>
      <c r="AG274" s="206"/>
      <c r="AH274" s="206"/>
      <c r="AI274" s="206"/>
      <c r="AJ274" s="206"/>
      <c r="AK274" s="206"/>
      <c r="AL274" s="206"/>
      <c r="AM274" s="206"/>
      <c r="AN274" s="206"/>
      <c r="AO274" s="188">
        <f>'Fórmulas 2'!O156</f>
        <v>450</v>
      </c>
      <c r="AP274" s="189"/>
      <c r="AQ274" s="189"/>
      <c r="AR274" s="189"/>
      <c r="AS274" s="189"/>
      <c r="AT274" s="189"/>
      <c r="AU274" s="189"/>
      <c r="AV274" s="189"/>
      <c r="AW274" s="189"/>
      <c r="AX274" s="190"/>
      <c r="AY274" s="5"/>
      <c r="AZ274" s="5"/>
    </row>
    <row r="275" spans="1:52" ht="7.2" customHeight="1" x14ac:dyDescent="0.3">
      <c r="A275" s="5"/>
      <c r="B275" s="5"/>
      <c r="C275" s="206"/>
      <c r="D275" s="206"/>
      <c r="E275" s="206"/>
      <c r="F275" s="206"/>
      <c r="G275" s="206"/>
      <c r="H275" s="206"/>
      <c r="I275" s="206"/>
      <c r="J275" s="206"/>
      <c r="K275" s="206"/>
      <c r="L275" s="206"/>
      <c r="M275" s="206"/>
      <c r="N275" s="206"/>
      <c r="O275" s="206"/>
      <c r="P275" s="206"/>
      <c r="Q275" s="206"/>
      <c r="R275" s="206"/>
      <c r="S275" s="206"/>
      <c r="T275" s="206"/>
      <c r="U275" s="206"/>
      <c r="V275" s="206"/>
      <c r="W275" s="206"/>
      <c r="X275" s="206"/>
      <c r="Y275" s="206"/>
      <c r="Z275" s="206"/>
      <c r="AA275" s="206"/>
      <c r="AB275" s="206"/>
      <c r="AC275" s="206"/>
      <c r="AD275" s="206"/>
      <c r="AE275" s="206"/>
      <c r="AF275" s="206"/>
      <c r="AG275" s="206"/>
      <c r="AH275" s="206"/>
      <c r="AI275" s="206"/>
      <c r="AJ275" s="206"/>
      <c r="AK275" s="206"/>
      <c r="AL275" s="206"/>
      <c r="AM275" s="206"/>
      <c r="AN275" s="206"/>
      <c r="AO275" s="191"/>
      <c r="AP275" s="192"/>
      <c r="AQ275" s="192"/>
      <c r="AR275" s="192"/>
      <c r="AS275" s="192"/>
      <c r="AT275" s="192"/>
      <c r="AU275" s="192"/>
      <c r="AV275" s="192"/>
      <c r="AW275" s="192"/>
      <c r="AX275" s="193"/>
      <c r="AY275" s="5"/>
      <c r="AZ275" s="5"/>
    </row>
    <row r="276" spans="1:52" ht="7.2" customHeight="1" x14ac:dyDescent="0.3">
      <c r="A276" s="5"/>
      <c r="B276" s="5"/>
      <c r="C276" s="206"/>
      <c r="D276" s="206"/>
      <c r="E276" s="206"/>
      <c r="F276" s="206"/>
      <c r="G276" s="206"/>
      <c r="H276" s="206"/>
      <c r="I276" s="206"/>
      <c r="J276" s="206"/>
      <c r="K276" s="206"/>
      <c r="L276" s="206"/>
      <c r="M276" s="206"/>
      <c r="N276" s="206"/>
      <c r="O276" s="206"/>
      <c r="P276" s="206"/>
      <c r="Q276" s="206"/>
      <c r="R276" s="206"/>
      <c r="S276" s="206"/>
      <c r="T276" s="206"/>
      <c r="U276" s="206"/>
      <c r="V276" s="206"/>
      <c r="W276" s="206"/>
      <c r="X276" s="206"/>
      <c r="Y276" s="206"/>
      <c r="Z276" s="206"/>
      <c r="AA276" s="206"/>
      <c r="AB276" s="206"/>
      <c r="AC276" s="206"/>
      <c r="AD276" s="206"/>
      <c r="AE276" s="206"/>
      <c r="AF276" s="206"/>
      <c r="AG276" s="206"/>
      <c r="AH276" s="206"/>
      <c r="AI276" s="206"/>
      <c r="AJ276" s="206"/>
      <c r="AK276" s="206"/>
      <c r="AL276" s="206"/>
      <c r="AM276" s="206"/>
      <c r="AN276" s="206"/>
      <c r="AO276" s="194"/>
      <c r="AP276" s="195"/>
      <c r="AQ276" s="195"/>
      <c r="AR276" s="195"/>
      <c r="AS276" s="195"/>
      <c r="AT276" s="195"/>
      <c r="AU276" s="195"/>
      <c r="AV276" s="195"/>
      <c r="AW276" s="195"/>
      <c r="AX276" s="196"/>
      <c r="AY276" s="5"/>
      <c r="AZ276" s="5"/>
    </row>
    <row r="277" spans="1:52" ht="7.2" customHeight="1" x14ac:dyDescent="0.3">
      <c r="A277" s="5"/>
      <c r="B277" s="5"/>
      <c r="C277" s="206" t="s">
        <v>243</v>
      </c>
      <c r="D277" s="206"/>
      <c r="E277" s="206"/>
      <c r="F277" s="206"/>
      <c r="G277" s="206"/>
      <c r="H277" s="206"/>
      <c r="I277" s="206"/>
      <c r="J277" s="206"/>
      <c r="K277" s="206"/>
      <c r="L277" s="206"/>
      <c r="M277" s="206"/>
      <c r="N277" s="206"/>
      <c r="O277" s="206"/>
      <c r="P277" s="206"/>
      <c r="Q277" s="206"/>
      <c r="R277" s="206"/>
      <c r="S277" s="206"/>
      <c r="T277" s="206"/>
      <c r="U277" s="206"/>
      <c r="V277" s="206"/>
      <c r="W277" s="206"/>
      <c r="X277" s="206"/>
      <c r="Y277" s="206"/>
      <c r="Z277" s="206"/>
      <c r="AA277" s="206"/>
      <c r="AB277" s="206"/>
      <c r="AC277" s="206"/>
      <c r="AD277" s="206"/>
      <c r="AE277" s="206"/>
      <c r="AF277" s="206"/>
      <c r="AG277" s="206"/>
      <c r="AH277" s="206"/>
      <c r="AI277" s="206"/>
      <c r="AJ277" s="206"/>
      <c r="AK277" s="206"/>
      <c r="AL277" s="206"/>
      <c r="AM277" s="206"/>
      <c r="AN277" s="206"/>
      <c r="AO277" s="188">
        <f>'Fórmulas 2'!O157</f>
        <v>450</v>
      </c>
      <c r="AP277" s="189"/>
      <c r="AQ277" s="189"/>
      <c r="AR277" s="189"/>
      <c r="AS277" s="189"/>
      <c r="AT277" s="189"/>
      <c r="AU277" s="189"/>
      <c r="AV277" s="189"/>
      <c r="AW277" s="189"/>
      <c r="AX277" s="190"/>
      <c r="AY277" s="5"/>
      <c r="AZ277" s="5"/>
    </row>
    <row r="278" spans="1:52" ht="7.2" customHeight="1" x14ac:dyDescent="0.3">
      <c r="A278" s="5"/>
      <c r="B278" s="5"/>
      <c r="C278" s="206"/>
      <c r="D278" s="206"/>
      <c r="E278" s="206"/>
      <c r="F278" s="206"/>
      <c r="G278" s="206"/>
      <c r="H278" s="206"/>
      <c r="I278" s="206"/>
      <c r="J278" s="206"/>
      <c r="K278" s="206"/>
      <c r="L278" s="206"/>
      <c r="M278" s="206"/>
      <c r="N278" s="206"/>
      <c r="O278" s="206"/>
      <c r="P278" s="206"/>
      <c r="Q278" s="206"/>
      <c r="R278" s="206"/>
      <c r="S278" s="206"/>
      <c r="T278" s="206"/>
      <c r="U278" s="206"/>
      <c r="V278" s="206"/>
      <c r="W278" s="206"/>
      <c r="X278" s="206"/>
      <c r="Y278" s="206"/>
      <c r="Z278" s="206"/>
      <c r="AA278" s="206"/>
      <c r="AB278" s="206"/>
      <c r="AC278" s="206"/>
      <c r="AD278" s="206"/>
      <c r="AE278" s="206"/>
      <c r="AF278" s="206"/>
      <c r="AG278" s="206"/>
      <c r="AH278" s="206"/>
      <c r="AI278" s="206"/>
      <c r="AJ278" s="206"/>
      <c r="AK278" s="206"/>
      <c r="AL278" s="206"/>
      <c r="AM278" s="206"/>
      <c r="AN278" s="206"/>
      <c r="AO278" s="191"/>
      <c r="AP278" s="192"/>
      <c r="AQ278" s="192"/>
      <c r="AR278" s="192"/>
      <c r="AS278" s="192"/>
      <c r="AT278" s="192"/>
      <c r="AU278" s="192"/>
      <c r="AV278" s="192"/>
      <c r="AW278" s="192"/>
      <c r="AX278" s="193"/>
      <c r="AY278" s="5"/>
      <c r="AZ278" s="5"/>
    </row>
    <row r="279" spans="1:52" ht="7.2" customHeight="1" x14ac:dyDescent="0.3">
      <c r="A279" s="5"/>
      <c r="B279" s="5"/>
      <c r="C279" s="206"/>
      <c r="D279" s="206"/>
      <c r="E279" s="206"/>
      <c r="F279" s="206"/>
      <c r="G279" s="206"/>
      <c r="H279" s="206"/>
      <c r="I279" s="206"/>
      <c r="J279" s="206"/>
      <c r="K279" s="206"/>
      <c r="L279" s="206"/>
      <c r="M279" s="206"/>
      <c r="N279" s="206"/>
      <c r="O279" s="206"/>
      <c r="P279" s="206"/>
      <c r="Q279" s="206"/>
      <c r="R279" s="206"/>
      <c r="S279" s="206"/>
      <c r="T279" s="206"/>
      <c r="U279" s="206"/>
      <c r="V279" s="206"/>
      <c r="W279" s="206"/>
      <c r="X279" s="206"/>
      <c r="Y279" s="206"/>
      <c r="Z279" s="206"/>
      <c r="AA279" s="206"/>
      <c r="AB279" s="206"/>
      <c r="AC279" s="206"/>
      <c r="AD279" s="206"/>
      <c r="AE279" s="206"/>
      <c r="AF279" s="206"/>
      <c r="AG279" s="206"/>
      <c r="AH279" s="206"/>
      <c r="AI279" s="206"/>
      <c r="AJ279" s="206"/>
      <c r="AK279" s="206"/>
      <c r="AL279" s="206"/>
      <c r="AM279" s="206"/>
      <c r="AN279" s="206"/>
      <c r="AO279" s="194"/>
      <c r="AP279" s="195"/>
      <c r="AQ279" s="195"/>
      <c r="AR279" s="195"/>
      <c r="AS279" s="195"/>
      <c r="AT279" s="195"/>
      <c r="AU279" s="195"/>
      <c r="AV279" s="195"/>
      <c r="AW279" s="195"/>
      <c r="AX279" s="196"/>
      <c r="AY279" s="5"/>
      <c r="AZ279" s="5"/>
    </row>
    <row r="280" spans="1:52" ht="7.2" customHeight="1" x14ac:dyDescent="0.3">
      <c r="A280" s="5"/>
      <c r="B280" s="5"/>
      <c r="C280" s="179" t="s">
        <v>244</v>
      </c>
      <c r="D280" s="180"/>
      <c r="E280" s="180"/>
      <c r="F280" s="180"/>
      <c r="G280" s="180"/>
      <c r="H280" s="180"/>
      <c r="I280" s="180"/>
      <c r="J280" s="180"/>
      <c r="K280" s="180"/>
      <c r="L280" s="180"/>
      <c r="M280" s="180"/>
      <c r="N280" s="180"/>
      <c r="O280" s="180"/>
      <c r="P280" s="180"/>
      <c r="Q280" s="180"/>
      <c r="R280" s="180"/>
      <c r="S280" s="180"/>
      <c r="T280" s="180"/>
      <c r="U280" s="180"/>
      <c r="V280" s="180"/>
      <c r="W280" s="180"/>
      <c r="X280" s="180"/>
      <c r="Y280" s="180"/>
      <c r="Z280" s="180"/>
      <c r="AA280" s="180"/>
      <c r="AB280" s="180"/>
      <c r="AC280" s="180"/>
      <c r="AD280" s="180"/>
      <c r="AE280" s="180"/>
      <c r="AF280" s="180"/>
      <c r="AG280" s="180"/>
      <c r="AH280" s="180"/>
      <c r="AI280" s="180"/>
      <c r="AJ280" s="180"/>
      <c r="AK280" s="180"/>
      <c r="AL280" s="180"/>
      <c r="AM280" s="180"/>
      <c r="AN280" s="181"/>
      <c r="AO280" s="188">
        <f>'Fórmulas 2'!O158</f>
        <v>450</v>
      </c>
      <c r="AP280" s="189"/>
      <c r="AQ280" s="189"/>
      <c r="AR280" s="189"/>
      <c r="AS280" s="189"/>
      <c r="AT280" s="189"/>
      <c r="AU280" s="189"/>
      <c r="AV280" s="189"/>
      <c r="AW280" s="189"/>
      <c r="AX280" s="190"/>
      <c r="AY280" s="5"/>
      <c r="AZ280" s="5"/>
    </row>
    <row r="281" spans="1:52" ht="7.2" customHeight="1" x14ac:dyDescent="0.3">
      <c r="A281" s="5"/>
      <c r="B281" s="5"/>
      <c r="C281" s="182"/>
      <c r="D281" s="183"/>
      <c r="E281" s="183"/>
      <c r="F281" s="183"/>
      <c r="G281" s="183"/>
      <c r="H281" s="183"/>
      <c r="I281" s="183"/>
      <c r="J281" s="183"/>
      <c r="K281" s="183"/>
      <c r="L281" s="183"/>
      <c r="M281" s="183"/>
      <c r="N281" s="183"/>
      <c r="O281" s="183"/>
      <c r="P281" s="183"/>
      <c r="Q281" s="183"/>
      <c r="R281" s="183"/>
      <c r="S281" s="183"/>
      <c r="T281" s="183"/>
      <c r="U281" s="183"/>
      <c r="V281" s="183"/>
      <c r="W281" s="183"/>
      <c r="X281" s="183"/>
      <c r="Y281" s="183"/>
      <c r="Z281" s="183"/>
      <c r="AA281" s="183"/>
      <c r="AB281" s="183"/>
      <c r="AC281" s="183"/>
      <c r="AD281" s="183"/>
      <c r="AE281" s="183"/>
      <c r="AF281" s="183"/>
      <c r="AG281" s="183"/>
      <c r="AH281" s="183"/>
      <c r="AI281" s="183"/>
      <c r="AJ281" s="183"/>
      <c r="AK281" s="183"/>
      <c r="AL281" s="183"/>
      <c r="AM281" s="183"/>
      <c r="AN281" s="184"/>
      <c r="AO281" s="191"/>
      <c r="AP281" s="192"/>
      <c r="AQ281" s="192"/>
      <c r="AR281" s="192"/>
      <c r="AS281" s="192"/>
      <c r="AT281" s="192"/>
      <c r="AU281" s="192"/>
      <c r="AV281" s="192"/>
      <c r="AW281" s="192"/>
      <c r="AX281" s="193"/>
      <c r="AY281" s="5"/>
      <c r="AZ281" s="5"/>
    </row>
    <row r="282" spans="1:52" ht="7.2" customHeight="1" x14ac:dyDescent="0.3">
      <c r="A282" s="5"/>
      <c r="B282" s="5"/>
      <c r="C282" s="185"/>
      <c r="D282" s="186"/>
      <c r="E282" s="186"/>
      <c r="F282" s="186"/>
      <c r="G282" s="186"/>
      <c r="H282" s="186"/>
      <c r="I282" s="186"/>
      <c r="J282" s="186"/>
      <c r="K282" s="186"/>
      <c r="L282" s="186"/>
      <c r="M282" s="186"/>
      <c r="N282" s="186"/>
      <c r="O282" s="186"/>
      <c r="P282" s="186"/>
      <c r="Q282" s="186"/>
      <c r="R282" s="186"/>
      <c r="S282" s="186"/>
      <c r="T282" s="186"/>
      <c r="U282" s="186"/>
      <c r="V282" s="186"/>
      <c r="W282" s="186"/>
      <c r="X282" s="186"/>
      <c r="Y282" s="186"/>
      <c r="Z282" s="186"/>
      <c r="AA282" s="186"/>
      <c r="AB282" s="186"/>
      <c r="AC282" s="186"/>
      <c r="AD282" s="186"/>
      <c r="AE282" s="186"/>
      <c r="AF282" s="186"/>
      <c r="AG282" s="186"/>
      <c r="AH282" s="186"/>
      <c r="AI282" s="186"/>
      <c r="AJ282" s="186"/>
      <c r="AK282" s="186"/>
      <c r="AL282" s="186"/>
      <c r="AM282" s="186"/>
      <c r="AN282" s="187"/>
      <c r="AO282" s="194"/>
      <c r="AP282" s="195"/>
      <c r="AQ282" s="195"/>
      <c r="AR282" s="195"/>
      <c r="AS282" s="195"/>
      <c r="AT282" s="195"/>
      <c r="AU282" s="195"/>
      <c r="AV282" s="195"/>
      <c r="AW282" s="195"/>
      <c r="AX282" s="196"/>
      <c r="AY282" s="5"/>
      <c r="AZ282" s="5"/>
    </row>
    <row r="283" spans="1:52" ht="7.2" customHeight="1" x14ac:dyDescent="0.3">
      <c r="A283" s="5"/>
      <c r="B283" s="5"/>
      <c r="C283" s="179" t="s">
        <v>245</v>
      </c>
      <c r="D283" s="180"/>
      <c r="E283" s="180"/>
      <c r="F283" s="180"/>
      <c r="G283" s="180"/>
      <c r="H283" s="180"/>
      <c r="I283" s="180"/>
      <c r="J283" s="180"/>
      <c r="K283" s="180"/>
      <c r="L283" s="180"/>
      <c r="M283" s="180"/>
      <c r="N283" s="180"/>
      <c r="O283" s="180"/>
      <c r="P283" s="180"/>
      <c r="Q283" s="180"/>
      <c r="R283" s="180"/>
      <c r="S283" s="180"/>
      <c r="T283" s="180"/>
      <c r="U283" s="180"/>
      <c r="V283" s="180"/>
      <c r="W283" s="180"/>
      <c r="X283" s="180"/>
      <c r="Y283" s="180"/>
      <c r="Z283" s="180"/>
      <c r="AA283" s="180"/>
      <c r="AB283" s="180"/>
      <c r="AC283" s="180"/>
      <c r="AD283" s="180"/>
      <c r="AE283" s="180"/>
      <c r="AF283" s="180"/>
      <c r="AG283" s="180"/>
      <c r="AH283" s="180"/>
      <c r="AI283" s="180"/>
      <c r="AJ283" s="180"/>
      <c r="AK283" s="180"/>
      <c r="AL283" s="180"/>
      <c r="AM283" s="180"/>
      <c r="AN283" s="181"/>
      <c r="AO283" s="188">
        <f>'Fórmulas 2'!O159</f>
        <v>350</v>
      </c>
      <c r="AP283" s="189"/>
      <c r="AQ283" s="189"/>
      <c r="AR283" s="189"/>
      <c r="AS283" s="189"/>
      <c r="AT283" s="189"/>
      <c r="AU283" s="189"/>
      <c r="AV283" s="189"/>
      <c r="AW283" s="189"/>
      <c r="AX283" s="190"/>
      <c r="AY283" s="5"/>
      <c r="AZ283" s="5"/>
    </row>
    <row r="284" spans="1:52" ht="7.2" customHeight="1" x14ac:dyDescent="0.3">
      <c r="A284" s="5"/>
      <c r="B284" s="5"/>
      <c r="C284" s="182"/>
      <c r="D284" s="183"/>
      <c r="E284" s="183"/>
      <c r="F284" s="183"/>
      <c r="G284" s="183"/>
      <c r="H284" s="183"/>
      <c r="I284" s="183"/>
      <c r="J284" s="183"/>
      <c r="K284" s="183"/>
      <c r="L284" s="183"/>
      <c r="M284" s="183"/>
      <c r="N284" s="183"/>
      <c r="O284" s="183"/>
      <c r="P284" s="183"/>
      <c r="Q284" s="183"/>
      <c r="R284" s="183"/>
      <c r="S284" s="183"/>
      <c r="T284" s="183"/>
      <c r="U284" s="183"/>
      <c r="V284" s="183"/>
      <c r="W284" s="183"/>
      <c r="X284" s="183"/>
      <c r="Y284" s="183"/>
      <c r="Z284" s="183"/>
      <c r="AA284" s="183"/>
      <c r="AB284" s="183"/>
      <c r="AC284" s="183"/>
      <c r="AD284" s="183"/>
      <c r="AE284" s="183"/>
      <c r="AF284" s="183"/>
      <c r="AG284" s="183"/>
      <c r="AH284" s="183"/>
      <c r="AI284" s="183"/>
      <c r="AJ284" s="183"/>
      <c r="AK284" s="183"/>
      <c r="AL284" s="183"/>
      <c r="AM284" s="183"/>
      <c r="AN284" s="184"/>
      <c r="AO284" s="191"/>
      <c r="AP284" s="192"/>
      <c r="AQ284" s="192"/>
      <c r="AR284" s="192"/>
      <c r="AS284" s="192"/>
      <c r="AT284" s="192"/>
      <c r="AU284" s="192"/>
      <c r="AV284" s="192"/>
      <c r="AW284" s="192"/>
      <c r="AX284" s="193"/>
      <c r="AY284" s="5"/>
      <c r="AZ284" s="5"/>
    </row>
    <row r="285" spans="1:52" ht="7.2" customHeight="1" x14ac:dyDescent="0.3">
      <c r="A285" s="5"/>
      <c r="B285" s="5"/>
      <c r="C285" s="185"/>
      <c r="D285" s="186"/>
      <c r="E285" s="186"/>
      <c r="F285" s="186"/>
      <c r="G285" s="186"/>
      <c r="H285" s="186"/>
      <c r="I285" s="186"/>
      <c r="J285" s="186"/>
      <c r="K285" s="186"/>
      <c r="L285" s="186"/>
      <c r="M285" s="186"/>
      <c r="N285" s="186"/>
      <c r="O285" s="186"/>
      <c r="P285" s="186"/>
      <c r="Q285" s="186"/>
      <c r="R285" s="186"/>
      <c r="S285" s="186"/>
      <c r="T285" s="186"/>
      <c r="U285" s="186"/>
      <c r="V285" s="186"/>
      <c r="W285" s="186"/>
      <c r="X285" s="186"/>
      <c r="Y285" s="186"/>
      <c r="Z285" s="186"/>
      <c r="AA285" s="186"/>
      <c r="AB285" s="186"/>
      <c r="AC285" s="186"/>
      <c r="AD285" s="186"/>
      <c r="AE285" s="186"/>
      <c r="AF285" s="186"/>
      <c r="AG285" s="186"/>
      <c r="AH285" s="186"/>
      <c r="AI285" s="186"/>
      <c r="AJ285" s="186"/>
      <c r="AK285" s="186"/>
      <c r="AL285" s="186"/>
      <c r="AM285" s="186"/>
      <c r="AN285" s="187"/>
      <c r="AO285" s="194"/>
      <c r="AP285" s="195"/>
      <c r="AQ285" s="195"/>
      <c r="AR285" s="195"/>
      <c r="AS285" s="195"/>
      <c r="AT285" s="195"/>
      <c r="AU285" s="195"/>
      <c r="AV285" s="195"/>
      <c r="AW285" s="195"/>
      <c r="AX285" s="196"/>
      <c r="AY285" s="5"/>
      <c r="AZ285" s="5"/>
    </row>
    <row r="286" spans="1:52" ht="7.2" customHeight="1" x14ac:dyDescent="0.3">
      <c r="A286" s="5"/>
      <c r="B286" s="5"/>
      <c r="C286" s="179" t="s">
        <v>246</v>
      </c>
      <c r="D286" s="180"/>
      <c r="E286" s="180"/>
      <c r="F286" s="180"/>
      <c r="G286" s="180"/>
      <c r="H286" s="180"/>
      <c r="I286" s="180"/>
      <c r="J286" s="180"/>
      <c r="K286" s="180"/>
      <c r="L286" s="180"/>
      <c r="M286" s="180"/>
      <c r="N286" s="180"/>
      <c r="O286" s="180"/>
      <c r="P286" s="180"/>
      <c r="Q286" s="180"/>
      <c r="R286" s="180"/>
      <c r="S286" s="180"/>
      <c r="T286" s="180"/>
      <c r="U286" s="180"/>
      <c r="V286" s="180"/>
      <c r="W286" s="180"/>
      <c r="X286" s="180"/>
      <c r="Y286" s="180"/>
      <c r="Z286" s="180"/>
      <c r="AA286" s="180"/>
      <c r="AB286" s="180"/>
      <c r="AC286" s="180"/>
      <c r="AD286" s="180"/>
      <c r="AE286" s="180"/>
      <c r="AF286" s="180"/>
      <c r="AG286" s="180"/>
      <c r="AH286" s="180"/>
      <c r="AI286" s="180"/>
      <c r="AJ286" s="180"/>
      <c r="AK286" s="180"/>
      <c r="AL286" s="180"/>
      <c r="AM286" s="180"/>
      <c r="AN286" s="181"/>
      <c r="AO286" s="188" t="str">
        <f>'Fórmulas 2'!O160</f>
        <v>-</v>
      </c>
      <c r="AP286" s="189"/>
      <c r="AQ286" s="189"/>
      <c r="AR286" s="189"/>
      <c r="AS286" s="189"/>
      <c r="AT286" s="189"/>
      <c r="AU286" s="189"/>
      <c r="AV286" s="189"/>
      <c r="AW286" s="189"/>
      <c r="AX286" s="190"/>
      <c r="AY286" s="5"/>
      <c r="AZ286" s="5"/>
    </row>
    <row r="287" spans="1:52" ht="7.2" customHeight="1" x14ac:dyDescent="0.3">
      <c r="A287" s="5"/>
      <c r="B287" s="5"/>
      <c r="C287" s="182"/>
      <c r="D287" s="183"/>
      <c r="E287" s="183"/>
      <c r="F287" s="183"/>
      <c r="G287" s="183"/>
      <c r="H287" s="183"/>
      <c r="I287" s="183"/>
      <c r="J287" s="183"/>
      <c r="K287" s="183"/>
      <c r="L287" s="183"/>
      <c r="M287" s="183"/>
      <c r="N287" s="183"/>
      <c r="O287" s="183"/>
      <c r="P287" s="183"/>
      <c r="Q287" s="183"/>
      <c r="R287" s="183"/>
      <c r="S287" s="183"/>
      <c r="T287" s="183"/>
      <c r="U287" s="183"/>
      <c r="V287" s="183"/>
      <c r="W287" s="183"/>
      <c r="X287" s="183"/>
      <c r="Y287" s="183"/>
      <c r="Z287" s="183"/>
      <c r="AA287" s="183"/>
      <c r="AB287" s="183"/>
      <c r="AC287" s="183"/>
      <c r="AD287" s="183"/>
      <c r="AE287" s="183"/>
      <c r="AF287" s="183"/>
      <c r="AG287" s="183"/>
      <c r="AH287" s="183"/>
      <c r="AI287" s="183"/>
      <c r="AJ287" s="183"/>
      <c r="AK287" s="183"/>
      <c r="AL287" s="183"/>
      <c r="AM287" s="183"/>
      <c r="AN287" s="184"/>
      <c r="AO287" s="191"/>
      <c r="AP287" s="192"/>
      <c r="AQ287" s="192"/>
      <c r="AR287" s="192"/>
      <c r="AS287" s="192"/>
      <c r="AT287" s="192"/>
      <c r="AU287" s="192"/>
      <c r="AV287" s="192"/>
      <c r="AW287" s="192"/>
      <c r="AX287" s="193"/>
      <c r="AY287" s="5"/>
      <c r="AZ287" s="5"/>
    </row>
    <row r="288" spans="1:52" ht="7.2" customHeight="1" x14ac:dyDescent="0.3">
      <c r="A288" s="5"/>
      <c r="B288" s="5"/>
      <c r="C288" s="185"/>
      <c r="D288" s="186"/>
      <c r="E288" s="186"/>
      <c r="F288" s="186"/>
      <c r="G288" s="186"/>
      <c r="H288" s="186"/>
      <c r="I288" s="186"/>
      <c r="J288" s="186"/>
      <c r="K288" s="186"/>
      <c r="L288" s="186"/>
      <c r="M288" s="186"/>
      <c r="N288" s="186"/>
      <c r="O288" s="186"/>
      <c r="P288" s="186"/>
      <c r="Q288" s="186"/>
      <c r="R288" s="186"/>
      <c r="S288" s="186"/>
      <c r="T288" s="186"/>
      <c r="U288" s="186"/>
      <c r="V288" s="186"/>
      <c r="W288" s="186"/>
      <c r="X288" s="186"/>
      <c r="Y288" s="186"/>
      <c r="Z288" s="186"/>
      <c r="AA288" s="186"/>
      <c r="AB288" s="186"/>
      <c r="AC288" s="186"/>
      <c r="AD288" s="186"/>
      <c r="AE288" s="186"/>
      <c r="AF288" s="186"/>
      <c r="AG288" s="186"/>
      <c r="AH288" s="186"/>
      <c r="AI288" s="186"/>
      <c r="AJ288" s="186"/>
      <c r="AK288" s="186"/>
      <c r="AL288" s="186"/>
      <c r="AM288" s="186"/>
      <c r="AN288" s="187"/>
      <c r="AO288" s="194"/>
      <c r="AP288" s="195"/>
      <c r="AQ288" s="195"/>
      <c r="AR288" s="195"/>
      <c r="AS288" s="195"/>
      <c r="AT288" s="195"/>
      <c r="AU288" s="195"/>
      <c r="AV288" s="195"/>
      <c r="AW288" s="195"/>
      <c r="AX288" s="196"/>
      <c r="AY288" s="5"/>
      <c r="AZ288" s="5"/>
    </row>
    <row r="289" spans="1:52" ht="7.2" customHeight="1" x14ac:dyDescent="0.3">
      <c r="A289" s="5"/>
      <c r="B289" s="5"/>
      <c r="C289" s="179" t="s">
        <v>247</v>
      </c>
      <c r="D289" s="180"/>
      <c r="E289" s="180"/>
      <c r="F289" s="180"/>
      <c r="G289" s="180"/>
      <c r="H289" s="180"/>
      <c r="I289" s="180"/>
      <c r="J289" s="180"/>
      <c r="K289" s="180"/>
      <c r="L289" s="180"/>
      <c r="M289" s="180"/>
      <c r="N289" s="180"/>
      <c r="O289" s="180"/>
      <c r="P289" s="180"/>
      <c r="Q289" s="180"/>
      <c r="R289" s="180"/>
      <c r="S289" s="180"/>
      <c r="T289" s="180"/>
      <c r="U289" s="180"/>
      <c r="V289" s="180"/>
      <c r="W289" s="180"/>
      <c r="X289" s="180"/>
      <c r="Y289" s="180"/>
      <c r="Z289" s="180"/>
      <c r="AA289" s="180"/>
      <c r="AB289" s="180"/>
      <c r="AC289" s="180"/>
      <c r="AD289" s="180"/>
      <c r="AE289" s="180"/>
      <c r="AF289" s="180"/>
      <c r="AG289" s="180"/>
      <c r="AH289" s="180"/>
      <c r="AI289" s="180"/>
      <c r="AJ289" s="180"/>
      <c r="AK289" s="180"/>
      <c r="AL289" s="180"/>
      <c r="AM289" s="180"/>
      <c r="AN289" s="181"/>
      <c r="AO289" s="188">
        <f>'Fórmulas 2'!O161</f>
        <v>350</v>
      </c>
      <c r="AP289" s="189"/>
      <c r="AQ289" s="189"/>
      <c r="AR289" s="189"/>
      <c r="AS289" s="189"/>
      <c r="AT289" s="189"/>
      <c r="AU289" s="189"/>
      <c r="AV289" s="189"/>
      <c r="AW289" s="189"/>
      <c r="AX289" s="190"/>
      <c r="AY289" s="5"/>
      <c r="AZ289" s="5"/>
    </row>
    <row r="290" spans="1:52" ht="7.2" customHeight="1" x14ac:dyDescent="0.3">
      <c r="A290" s="5"/>
      <c r="B290" s="5"/>
      <c r="C290" s="182"/>
      <c r="D290" s="183"/>
      <c r="E290" s="183"/>
      <c r="F290" s="183"/>
      <c r="G290" s="183"/>
      <c r="H290" s="183"/>
      <c r="I290" s="183"/>
      <c r="J290" s="183"/>
      <c r="K290" s="183"/>
      <c r="L290" s="183"/>
      <c r="M290" s="183"/>
      <c r="N290" s="183"/>
      <c r="O290" s="183"/>
      <c r="P290" s="183"/>
      <c r="Q290" s="183"/>
      <c r="R290" s="183"/>
      <c r="S290" s="183"/>
      <c r="T290" s="183"/>
      <c r="U290" s="183"/>
      <c r="V290" s="183"/>
      <c r="W290" s="183"/>
      <c r="X290" s="183"/>
      <c r="Y290" s="183"/>
      <c r="Z290" s="183"/>
      <c r="AA290" s="183"/>
      <c r="AB290" s="183"/>
      <c r="AC290" s="183"/>
      <c r="AD290" s="183"/>
      <c r="AE290" s="183"/>
      <c r="AF290" s="183"/>
      <c r="AG290" s="183"/>
      <c r="AH290" s="183"/>
      <c r="AI290" s="183"/>
      <c r="AJ290" s="183"/>
      <c r="AK290" s="183"/>
      <c r="AL290" s="183"/>
      <c r="AM290" s="183"/>
      <c r="AN290" s="184"/>
      <c r="AO290" s="191"/>
      <c r="AP290" s="192"/>
      <c r="AQ290" s="192"/>
      <c r="AR290" s="192"/>
      <c r="AS290" s="192"/>
      <c r="AT290" s="192"/>
      <c r="AU290" s="192"/>
      <c r="AV290" s="192"/>
      <c r="AW290" s="192"/>
      <c r="AX290" s="193"/>
      <c r="AY290" s="5"/>
      <c r="AZ290" s="5"/>
    </row>
    <row r="291" spans="1:52" ht="7.2" customHeight="1" x14ac:dyDescent="0.3">
      <c r="A291" s="5"/>
      <c r="B291" s="5"/>
      <c r="C291" s="185"/>
      <c r="D291" s="186"/>
      <c r="E291" s="186"/>
      <c r="F291" s="186"/>
      <c r="G291" s="186"/>
      <c r="H291" s="186"/>
      <c r="I291" s="186"/>
      <c r="J291" s="186"/>
      <c r="K291" s="186"/>
      <c r="L291" s="186"/>
      <c r="M291" s="186"/>
      <c r="N291" s="186"/>
      <c r="O291" s="186"/>
      <c r="P291" s="186"/>
      <c r="Q291" s="186"/>
      <c r="R291" s="186"/>
      <c r="S291" s="186"/>
      <c r="T291" s="186"/>
      <c r="U291" s="186"/>
      <c r="V291" s="186"/>
      <c r="W291" s="186"/>
      <c r="X291" s="186"/>
      <c r="Y291" s="186"/>
      <c r="Z291" s="186"/>
      <c r="AA291" s="186"/>
      <c r="AB291" s="186"/>
      <c r="AC291" s="186"/>
      <c r="AD291" s="186"/>
      <c r="AE291" s="186"/>
      <c r="AF291" s="186"/>
      <c r="AG291" s="186"/>
      <c r="AH291" s="186"/>
      <c r="AI291" s="186"/>
      <c r="AJ291" s="186"/>
      <c r="AK291" s="186"/>
      <c r="AL291" s="186"/>
      <c r="AM291" s="186"/>
      <c r="AN291" s="187"/>
      <c r="AO291" s="194"/>
      <c r="AP291" s="195"/>
      <c r="AQ291" s="195"/>
      <c r="AR291" s="195"/>
      <c r="AS291" s="195"/>
      <c r="AT291" s="195"/>
      <c r="AU291" s="195"/>
      <c r="AV291" s="195"/>
      <c r="AW291" s="195"/>
      <c r="AX291" s="196"/>
      <c r="AY291" s="5"/>
      <c r="AZ291" s="5"/>
    </row>
    <row r="292" spans="1:52" ht="7.2" customHeight="1" x14ac:dyDescent="0.3">
      <c r="A292" s="5"/>
      <c r="B292" s="5"/>
      <c r="C292" s="179" t="s">
        <v>248</v>
      </c>
      <c r="D292" s="180"/>
      <c r="E292" s="180"/>
      <c r="F292" s="180"/>
      <c r="G292" s="180"/>
      <c r="H292" s="180"/>
      <c r="I292" s="180"/>
      <c r="J292" s="180"/>
      <c r="K292" s="180"/>
      <c r="L292" s="180"/>
      <c r="M292" s="180"/>
      <c r="N292" s="180"/>
      <c r="O292" s="180"/>
      <c r="P292" s="180"/>
      <c r="Q292" s="180"/>
      <c r="R292" s="180"/>
      <c r="S292" s="180"/>
      <c r="T292" s="180"/>
      <c r="U292" s="180"/>
      <c r="V292" s="180"/>
      <c r="W292" s="180"/>
      <c r="X292" s="180"/>
      <c r="Y292" s="180"/>
      <c r="Z292" s="180"/>
      <c r="AA292" s="180"/>
      <c r="AB292" s="180"/>
      <c r="AC292" s="180"/>
      <c r="AD292" s="180"/>
      <c r="AE292" s="180"/>
      <c r="AF292" s="180"/>
      <c r="AG292" s="180"/>
      <c r="AH292" s="180"/>
      <c r="AI292" s="180"/>
      <c r="AJ292" s="180"/>
      <c r="AK292" s="180"/>
      <c r="AL292" s="180"/>
      <c r="AM292" s="180"/>
      <c r="AN292" s="181"/>
      <c r="AO292" s="188">
        <f>'Fórmulas 2'!O162</f>
        <v>350</v>
      </c>
      <c r="AP292" s="189"/>
      <c r="AQ292" s="189"/>
      <c r="AR292" s="189"/>
      <c r="AS292" s="189"/>
      <c r="AT292" s="189"/>
      <c r="AU292" s="189"/>
      <c r="AV292" s="189"/>
      <c r="AW292" s="189"/>
      <c r="AX292" s="190"/>
      <c r="AY292" s="5"/>
      <c r="AZ292" s="5"/>
    </row>
    <row r="293" spans="1:52" ht="7.2" customHeight="1" x14ac:dyDescent="0.3">
      <c r="A293" s="5"/>
      <c r="B293" s="5"/>
      <c r="C293" s="182"/>
      <c r="D293" s="183"/>
      <c r="E293" s="183"/>
      <c r="F293" s="183"/>
      <c r="G293" s="183"/>
      <c r="H293" s="183"/>
      <c r="I293" s="183"/>
      <c r="J293" s="183"/>
      <c r="K293" s="183"/>
      <c r="L293" s="183"/>
      <c r="M293" s="183"/>
      <c r="N293" s="183"/>
      <c r="O293" s="183"/>
      <c r="P293" s="183"/>
      <c r="Q293" s="183"/>
      <c r="R293" s="183"/>
      <c r="S293" s="183"/>
      <c r="T293" s="183"/>
      <c r="U293" s="183"/>
      <c r="V293" s="183"/>
      <c r="W293" s="183"/>
      <c r="X293" s="183"/>
      <c r="Y293" s="183"/>
      <c r="Z293" s="183"/>
      <c r="AA293" s="183"/>
      <c r="AB293" s="183"/>
      <c r="AC293" s="183"/>
      <c r="AD293" s="183"/>
      <c r="AE293" s="183"/>
      <c r="AF293" s="183"/>
      <c r="AG293" s="183"/>
      <c r="AH293" s="183"/>
      <c r="AI293" s="183"/>
      <c r="AJ293" s="183"/>
      <c r="AK293" s="183"/>
      <c r="AL293" s="183"/>
      <c r="AM293" s="183"/>
      <c r="AN293" s="184"/>
      <c r="AO293" s="191"/>
      <c r="AP293" s="192"/>
      <c r="AQ293" s="192"/>
      <c r="AR293" s="192"/>
      <c r="AS293" s="192"/>
      <c r="AT293" s="192"/>
      <c r="AU293" s="192"/>
      <c r="AV293" s="192"/>
      <c r="AW293" s="192"/>
      <c r="AX293" s="193"/>
      <c r="AY293" s="5"/>
      <c r="AZ293" s="5"/>
    </row>
    <row r="294" spans="1:52" ht="7.2" customHeight="1" x14ac:dyDescent="0.3">
      <c r="A294" s="5"/>
      <c r="B294" s="5"/>
      <c r="C294" s="185"/>
      <c r="D294" s="186"/>
      <c r="E294" s="186"/>
      <c r="F294" s="186"/>
      <c r="G294" s="186"/>
      <c r="H294" s="186"/>
      <c r="I294" s="186"/>
      <c r="J294" s="186"/>
      <c r="K294" s="186"/>
      <c r="L294" s="186"/>
      <c r="M294" s="186"/>
      <c r="N294" s="186"/>
      <c r="O294" s="186"/>
      <c r="P294" s="186"/>
      <c r="Q294" s="186"/>
      <c r="R294" s="186"/>
      <c r="S294" s="186"/>
      <c r="T294" s="186"/>
      <c r="U294" s="186"/>
      <c r="V294" s="186"/>
      <c r="W294" s="186"/>
      <c r="X294" s="186"/>
      <c r="Y294" s="186"/>
      <c r="Z294" s="186"/>
      <c r="AA294" s="186"/>
      <c r="AB294" s="186"/>
      <c r="AC294" s="186"/>
      <c r="AD294" s="186"/>
      <c r="AE294" s="186"/>
      <c r="AF294" s="186"/>
      <c r="AG294" s="186"/>
      <c r="AH294" s="186"/>
      <c r="AI294" s="186"/>
      <c r="AJ294" s="186"/>
      <c r="AK294" s="186"/>
      <c r="AL294" s="186"/>
      <c r="AM294" s="186"/>
      <c r="AN294" s="187"/>
      <c r="AO294" s="194"/>
      <c r="AP294" s="195"/>
      <c r="AQ294" s="195"/>
      <c r="AR294" s="195"/>
      <c r="AS294" s="195"/>
      <c r="AT294" s="195"/>
      <c r="AU294" s="195"/>
      <c r="AV294" s="195"/>
      <c r="AW294" s="195"/>
      <c r="AX294" s="196"/>
      <c r="AY294" s="5"/>
      <c r="AZ294" s="5"/>
    </row>
    <row r="295" spans="1:52" ht="7.2" customHeight="1" x14ac:dyDescent="0.3">
      <c r="A295" s="5"/>
      <c r="B295" s="5"/>
      <c r="C295" s="179" t="s">
        <v>249</v>
      </c>
      <c r="D295" s="180"/>
      <c r="E295" s="180"/>
      <c r="F295" s="180"/>
      <c r="G295" s="180"/>
      <c r="H295" s="180"/>
      <c r="I295" s="180"/>
      <c r="J295" s="180"/>
      <c r="K295" s="180"/>
      <c r="L295" s="180"/>
      <c r="M295" s="180"/>
      <c r="N295" s="180"/>
      <c r="O295" s="180"/>
      <c r="P295" s="180"/>
      <c r="Q295" s="180"/>
      <c r="R295" s="180"/>
      <c r="S295" s="180"/>
      <c r="T295" s="180"/>
      <c r="U295" s="180"/>
      <c r="V295" s="180"/>
      <c r="W295" s="180"/>
      <c r="X295" s="180"/>
      <c r="Y295" s="180"/>
      <c r="Z295" s="180"/>
      <c r="AA295" s="180"/>
      <c r="AB295" s="180"/>
      <c r="AC295" s="180"/>
      <c r="AD295" s="180"/>
      <c r="AE295" s="180"/>
      <c r="AF295" s="180"/>
      <c r="AG295" s="180"/>
      <c r="AH295" s="180"/>
      <c r="AI295" s="180"/>
      <c r="AJ295" s="180"/>
      <c r="AK295" s="180"/>
      <c r="AL295" s="180"/>
      <c r="AM295" s="180"/>
      <c r="AN295" s="181"/>
      <c r="AO295" s="188">
        <f>'Fórmulas 2'!O163</f>
        <v>100</v>
      </c>
      <c r="AP295" s="189"/>
      <c r="AQ295" s="189"/>
      <c r="AR295" s="189"/>
      <c r="AS295" s="189"/>
      <c r="AT295" s="189"/>
      <c r="AU295" s="189"/>
      <c r="AV295" s="189"/>
      <c r="AW295" s="189"/>
      <c r="AX295" s="190"/>
      <c r="AY295" s="5"/>
      <c r="AZ295" s="5"/>
    </row>
    <row r="296" spans="1:52" ht="7.2" customHeight="1" x14ac:dyDescent="0.3">
      <c r="A296" s="5"/>
      <c r="B296" s="5"/>
      <c r="C296" s="182"/>
      <c r="D296" s="183"/>
      <c r="E296" s="183"/>
      <c r="F296" s="183"/>
      <c r="G296" s="183"/>
      <c r="H296" s="183"/>
      <c r="I296" s="183"/>
      <c r="J296" s="183"/>
      <c r="K296" s="183"/>
      <c r="L296" s="183"/>
      <c r="M296" s="183"/>
      <c r="N296" s="183"/>
      <c r="O296" s="183"/>
      <c r="P296" s="183"/>
      <c r="Q296" s="183"/>
      <c r="R296" s="183"/>
      <c r="S296" s="183"/>
      <c r="T296" s="183"/>
      <c r="U296" s="183"/>
      <c r="V296" s="183"/>
      <c r="W296" s="183"/>
      <c r="X296" s="183"/>
      <c r="Y296" s="183"/>
      <c r="Z296" s="183"/>
      <c r="AA296" s="183"/>
      <c r="AB296" s="183"/>
      <c r="AC296" s="183"/>
      <c r="AD296" s="183"/>
      <c r="AE296" s="183"/>
      <c r="AF296" s="183"/>
      <c r="AG296" s="183"/>
      <c r="AH296" s="183"/>
      <c r="AI296" s="183"/>
      <c r="AJ296" s="183"/>
      <c r="AK296" s="183"/>
      <c r="AL296" s="183"/>
      <c r="AM296" s="183"/>
      <c r="AN296" s="184"/>
      <c r="AO296" s="191"/>
      <c r="AP296" s="192"/>
      <c r="AQ296" s="192"/>
      <c r="AR296" s="192"/>
      <c r="AS296" s="192"/>
      <c r="AT296" s="192"/>
      <c r="AU296" s="192"/>
      <c r="AV296" s="192"/>
      <c r="AW296" s="192"/>
      <c r="AX296" s="193"/>
      <c r="AY296" s="5"/>
      <c r="AZ296" s="5"/>
    </row>
    <row r="297" spans="1:52" ht="7.2" customHeight="1" x14ac:dyDescent="0.3">
      <c r="A297" s="5"/>
      <c r="B297" s="5"/>
      <c r="C297" s="185"/>
      <c r="D297" s="186"/>
      <c r="E297" s="186"/>
      <c r="F297" s="186"/>
      <c r="G297" s="186"/>
      <c r="H297" s="186"/>
      <c r="I297" s="186"/>
      <c r="J297" s="186"/>
      <c r="K297" s="186"/>
      <c r="L297" s="186"/>
      <c r="M297" s="186"/>
      <c r="N297" s="186"/>
      <c r="O297" s="186"/>
      <c r="P297" s="186"/>
      <c r="Q297" s="186"/>
      <c r="R297" s="186"/>
      <c r="S297" s="186"/>
      <c r="T297" s="186"/>
      <c r="U297" s="186"/>
      <c r="V297" s="186"/>
      <c r="W297" s="186"/>
      <c r="X297" s="186"/>
      <c r="Y297" s="186"/>
      <c r="Z297" s="186"/>
      <c r="AA297" s="186"/>
      <c r="AB297" s="186"/>
      <c r="AC297" s="186"/>
      <c r="AD297" s="186"/>
      <c r="AE297" s="186"/>
      <c r="AF297" s="186"/>
      <c r="AG297" s="186"/>
      <c r="AH297" s="186"/>
      <c r="AI297" s="186"/>
      <c r="AJ297" s="186"/>
      <c r="AK297" s="186"/>
      <c r="AL297" s="186"/>
      <c r="AM297" s="186"/>
      <c r="AN297" s="187"/>
      <c r="AO297" s="194"/>
      <c r="AP297" s="195"/>
      <c r="AQ297" s="195"/>
      <c r="AR297" s="195"/>
      <c r="AS297" s="195"/>
      <c r="AT297" s="195"/>
      <c r="AU297" s="195"/>
      <c r="AV297" s="195"/>
      <c r="AW297" s="195"/>
      <c r="AX297" s="196"/>
      <c r="AY297" s="5"/>
      <c r="AZ297" s="5"/>
    </row>
    <row r="298" spans="1:52" ht="7.2" customHeight="1" x14ac:dyDescent="0.3">
      <c r="A298" s="5"/>
      <c r="B298" s="5"/>
      <c r="C298" s="179" t="s">
        <v>250</v>
      </c>
      <c r="D298" s="180"/>
      <c r="E298" s="180"/>
      <c r="F298" s="180"/>
      <c r="G298" s="180"/>
      <c r="H298" s="180"/>
      <c r="I298" s="180"/>
      <c r="J298" s="180"/>
      <c r="K298" s="180"/>
      <c r="L298" s="180"/>
      <c r="M298" s="180"/>
      <c r="N298" s="180"/>
      <c r="O298" s="180"/>
      <c r="P298" s="180"/>
      <c r="Q298" s="180"/>
      <c r="R298" s="180"/>
      <c r="S298" s="180"/>
      <c r="T298" s="180"/>
      <c r="U298" s="180"/>
      <c r="V298" s="180"/>
      <c r="W298" s="180"/>
      <c r="X298" s="180"/>
      <c r="Y298" s="180"/>
      <c r="Z298" s="180"/>
      <c r="AA298" s="180"/>
      <c r="AB298" s="180"/>
      <c r="AC298" s="180"/>
      <c r="AD298" s="180"/>
      <c r="AE298" s="180"/>
      <c r="AF298" s="180"/>
      <c r="AG298" s="180"/>
      <c r="AH298" s="180"/>
      <c r="AI298" s="180"/>
      <c r="AJ298" s="180"/>
      <c r="AK298" s="180"/>
      <c r="AL298" s="180"/>
      <c r="AM298" s="180"/>
      <c r="AN298" s="181"/>
      <c r="AO298" s="188">
        <f>'Fórmulas 2'!O164</f>
        <v>50</v>
      </c>
      <c r="AP298" s="189"/>
      <c r="AQ298" s="189"/>
      <c r="AR298" s="189"/>
      <c r="AS298" s="189"/>
      <c r="AT298" s="189"/>
      <c r="AU298" s="189"/>
      <c r="AV298" s="189"/>
      <c r="AW298" s="189"/>
      <c r="AX298" s="190"/>
      <c r="AY298" s="5"/>
      <c r="AZ298" s="5"/>
    </row>
    <row r="299" spans="1:52" ht="7.2" customHeight="1" x14ac:dyDescent="0.3">
      <c r="A299" s="5"/>
      <c r="B299" s="5"/>
      <c r="C299" s="182"/>
      <c r="D299" s="183"/>
      <c r="E299" s="183"/>
      <c r="F299" s="183"/>
      <c r="G299" s="183"/>
      <c r="H299" s="183"/>
      <c r="I299" s="183"/>
      <c r="J299" s="183"/>
      <c r="K299" s="183"/>
      <c r="L299" s="183"/>
      <c r="M299" s="183"/>
      <c r="N299" s="183"/>
      <c r="O299" s="183"/>
      <c r="P299" s="183"/>
      <c r="Q299" s="183"/>
      <c r="R299" s="183"/>
      <c r="S299" s="183"/>
      <c r="T299" s="183"/>
      <c r="U299" s="183"/>
      <c r="V299" s="183"/>
      <c r="W299" s="183"/>
      <c r="X299" s="183"/>
      <c r="Y299" s="183"/>
      <c r="Z299" s="183"/>
      <c r="AA299" s="183"/>
      <c r="AB299" s="183"/>
      <c r="AC299" s="183"/>
      <c r="AD299" s="183"/>
      <c r="AE299" s="183"/>
      <c r="AF299" s="183"/>
      <c r="AG299" s="183"/>
      <c r="AH299" s="183"/>
      <c r="AI299" s="183"/>
      <c r="AJ299" s="183"/>
      <c r="AK299" s="183"/>
      <c r="AL299" s="183"/>
      <c r="AM299" s="183"/>
      <c r="AN299" s="184"/>
      <c r="AO299" s="191"/>
      <c r="AP299" s="192"/>
      <c r="AQ299" s="192"/>
      <c r="AR299" s="192"/>
      <c r="AS299" s="192"/>
      <c r="AT299" s="192"/>
      <c r="AU299" s="192"/>
      <c r="AV299" s="192"/>
      <c r="AW299" s="192"/>
      <c r="AX299" s="193"/>
      <c r="AY299" s="5"/>
      <c r="AZ299" s="5"/>
    </row>
    <row r="300" spans="1:52" ht="7.2" customHeight="1" x14ac:dyDescent="0.3">
      <c r="A300" s="5"/>
      <c r="B300" s="5"/>
      <c r="C300" s="185"/>
      <c r="D300" s="186"/>
      <c r="E300" s="186"/>
      <c r="F300" s="186"/>
      <c r="G300" s="186"/>
      <c r="H300" s="186"/>
      <c r="I300" s="186"/>
      <c r="J300" s="186"/>
      <c r="K300" s="186"/>
      <c r="L300" s="186"/>
      <c r="M300" s="186"/>
      <c r="N300" s="186"/>
      <c r="O300" s="186"/>
      <c r="P300" s="186"/>
      <c r="Q300" s="186"/>
      <c r="R300" s="186"/>
      <c r="S300" s="186"/>
      <c r="T300" s="186"/>
      <c r="U300" s="186"/>
      <c r="V300" s="186"/>
      <c r="W300" s="186"/>
      <c r="X300" s="186"/>
      <c r="Y300" s="186"/>
      <c r="Z300" s="186"/>
      <c r="AA300" s="186"/>
      <c r="AB300" s="186"/>
      <c r="AC300" s="186"/>
      <c r="AD300" s="186"/>
      <c r="AE300" s="186"/>
      <c r="AF300" s="186"/>
      <c r="AG300" s="186"/>
      <c r="AH300" s="186"/>
      <c r="AI300" s="186"/>
      <c r="AJ300" s="186"/>
      <c r="AK300" s="186"/>
      <c r="AL300" s="186"/>
      <c r="AM300" s="186"/>
      <c r="AN300" s="187"/>
      <c r="AO300" s="194"/>
      <c r="AP300" s="195"/>
      <c r="AQ300" s="195"/>
      <c r="AR300" s="195"/>
      <c r="AS300" s="195"/>
      <c r="AT300" s="195"/>
      <c r="AU300" s="195"/>
      <c r="AV300" s="195"/>
      <c r="AW300" s="195"/>
      <c r="AX300" s="196"/>
      <c r="AY300" s="5"/>
      <c r="AZ300" s="5"/>
    </row>
    <row r="301" spans="1:52" ht="7.2" customHeight="1" x14ac:dyDescent="0.3">
      <c r="A301" s="5"/>
      <c r="B301" s="5"/>
      <c r="C301" s="179" t="s">
        <v>251</v>
      </c>
      <c r="D301" s="180"/>
      <c r="E301" s="180"/>
      <c r="F301" s="180"/>
      <c r="G301" s="180"/>
      <c r="H301" s="180"/>
      <c r="I301" s="180"/>
      <c r="J301" s="180"/>
      <c r="K301" s="180"/>
      <c r="L301" s="180"/>
      <c r="M301" s="180"/>
      <c r="N301" s="180"/>
      <c r="O301" s="180"/>
      <c r="P301" s="180"/>
      <c r="Q301" s="180"/>
      <c r="R301" s="180"/>
      <c r="S301" s="180"/>
      <c r="T301" s="180"/>
      <c r="U301" s="180"/>
      <c r="V301" s="180"/>
      <c r="W301" s="180"/>
      <c r="X301" s="180"/>
      <c r="Y301" s="180"/>
      <c r="Z301" s="180"/>
      <c r="AA301" s="180"/>
      <c r="AB301" s="180"/>
      <c r="AC301" s="180"/>
      <c r="AD301" s="180"/>
      <c r="AE301" s="180"/>
      <c r="AF301" s="180"/>
      <c r="AG301" s="180"/>
      <c r="AH301" s="180"/>
      <c r="AI301" s="180"/>
      <c r="AJ301" s="180"/>
      <c r="AK301" s="180"/>
      <c r="AL301" s="180"/>
      <c r="AM301" s="180"/>
      <c r="AN301" s="181"/>
      <c r="AO301" s="188">
        <f>'Fórmulas 2'!O165</f>
        <v>150</v>
      </c>
      <c r="AP301" s="189"/>
      <c r="AQ301" s="189"/>
      <c r="AR301" s="189"/>
      <c r="AS301" s="189"/>
      <c r="AT301" s="189"/>
      <c r="AU301" s="189"/>
      <c r="AV301" s="189"/>
      <c r="AW301" s="189"/>
      <c r="AX301" s="190"/>
      <c r="AY301" s="5"/>
      <c r="AZ301" s="5"/>
    </row>
    <row r="302" spans="1:52" ht="7.2" customHeight="1" x14ac:dyDescent="0.3">
      <c r="A302" s="5"/>
      <c r="B302" s="5"/>
      <c r="C302" s="182"/>
      <c r="D302" s="183"/>
      <c r="E302" s="183"/>
      <c r="F302" s="183"/>
      <c r="G302" s="183"/>
      <c r="H302" s="183"/>
      <c r="I302" s="183"/>
      <c r="J302" s="183"/>
      <c r="K302" s="183"/>
      <c r="L302" s="183"/>
      <c r="M302" s="183"/>
      <c r="N302" s="183"/>
      <c r="O302" s="183"/>
      <c r="P302" s="183"/>
      <c r="Q302" s="183"/>
      <c r="R302" s="183"/>
      <c r="S302" s="183"/>
      <c r="T302" s="183"/>
      <c r="U302" s="183"/>
      <c r="V302" s="183"/>
      <c r="W302" s="183"/>
      <c r="X302" s="183"/>
      <c r="Y302" s="183"/>
      <c r="Z302" s="183"/>
      <c r="AA302" s="183"/>
      <c r="AB302" s="183"/>
      <c r="AC302" s="183"/>
      <c r="AD302" s="183"/>
      <c r="AE302" s="183"/>
      <c r="AF302" s="183"/>
      <c r="AG302" s="183"/>
      <c r="AH302" s="183"/>
      <c r="AI302" s="183"/>
      <c r="AJ302" s="183"/>
      <c r="AK302" s="183"/>
      <c r="AL302" s="183"/>
      <c r="AM302" s="183"/>
      <c r="AN302" s="184"/>
      <c r="AO302" s="191"/>
      <c r="AP302" s="192"/>
      <c r="AQ302" s="192"/>
      <c r="AR302" s="192"/>
      <c r="AS302" s="192"/>
      <c r="AT302" s="192"/>
      <c r="AU302" s="192"/>
      <c r="AV302" s="192"/>
      <c r="AW302" s="192"/>
      <c r="AX302" s="193"/>
      <c r="AY302" s="5"/>
      <c r="AZ302" s="5"/>
    </row>
    <row r="303" spans="1:52" ht="7.2" customHeight="1" x14ac:dyDescent="0.3">
      <c r="A303" s="5"/>
      <c r="B303" s="5"/>
      <c r="C303" s="185"/>
      <c r="D303" s="186"/>
      <c r="E303" s="186"/>
      <c r="F303" s="186"/>
      <c r="G303" s="186"/>
      <c r="H303" s="186"/>
      <c r="I303" s="186"/>
      <c r="J303" s="186"/>
      <c r="K303" s="186"/>
      <c r="L303" s="186"/>
      <c r="M303" s="186"/>
      <c r="N303" s="186"/>
      <c r="O303" s="186"/>
      <c r="P303" s="186"/>
      <c r="Q303" s="186"/>
      <c r="R303" s="186"/>
      <c r="S303" s="186"/>
      <c r="T303" s="186"/>
      <c r="U303" s="186"/>
      <c r="V303" s="186"/>
      <c r="W303" s="186"/>
      <c r="X303" s="186"/>
      <c r="Y303" s="186"/>
      <c r="Z303" s="186"/>
      <c r="AA303" s="186"/>
      <c r="AB303" s="186"/>
      <c r="AC303" s="186"/>
      <c r="AD303" s="186"/>
      <c r="AE303" s="186"/>
      <c r="AF303" s="186"/>
      <c r="AG303" s="186"/>
      <c r="AH303" s="186"/>
      <c r="AI303" s="186"/>
      <c r="AJ303" s="186"/>
      <c r="AK303" s="186"/>
      <c r="AL303" s="186"/>
      <c r="AM303" s="186"/>
      <c r="AN303" s="187"/>
      <c r="AO303" s="194"/>
      <c r="AP303" s="195"/>
      <c r="AQ303" s="195"/>
      <c r="AR303" s="195"/>
      <c r="AS303" s="195"/>
      <c r="AT303" s="195"/>
      <c r="AU303" s="195"/>
      <c r="AV303" s="195"/>
      <c r="AW303" s="195"/>
      <c r="AX303" s="196"/>
      <c r="AY303" s="5"/>
      <c r="AZ303" s="5"/>
    </row>
    <row r="304" spans="1:52" ht="7.2" customHeight="1" x14ac:dyDescent="0.3">
      <c r="A304" s="5"/>
      <c r="B304" s="5"/>
      <c r="C304" s="179" t="s">
        <v>252</v>
      </c>
      <c r="D304" s="180"/>
      <c r="E304" s="180"/>
      <c r="F304" s="180"/>
      <c r="G304" s="180"/>
      <c r="H304" s="180"/>
      <c r="I304" s="180"/>
      <c r="J304" s="180"/>
      <c r="K304" s="180"/>
      <c r="L304" s="180"/>
      <c r="M304" s="180"/>
      <c r="N304" s="180"/>
      <c r="O304" s="180"/>
      <c r="P304" s="180"/>
      <c r="Q304" s="180"/>
      <c r="R304" s="180"/>
      <c r="S304" s="180"/>
      <c r="T304" s="180"/>
      <c r="U304" s="180"/>
      <c r="V304" s="180"/>
      <c r="W304" s="180"/>
      <c r="X304" s="180"/>
      <c r="Y304" s="180"/>
      <c r="Z304" s="180"/>
      <c r="AA304" s="180"/>
      <c r="AB304" s="180"/>
      <c r="AC304" s="180"/>
      <c r="AD304" s="180"/>
      <c r="AE304" s="180"/>
      <c r="AF304" s="180"/>
      <c r="AG304" s="180"/>
      <c r="AH304" s="180"/>
      <c r="AI304" s="180"/>
      <c r="AJ304" s="180"/>
      <c r="AK304" s="180"/>
      <c r="AL304" s="180"/>
      <c r="AM304" s="180"/>
      <c r="AN304" s="181"/>
      <c r="AO304" s="188">
        <f>'Fórmulas 2'!O166</f>
        <v>150</v>
      </c>
      <c r="AP304" s="189"/>
      <c r="AQ304" s="189"/>
      <c r="AR304" s="189"/>
      <c r="AS304" s="189"/>
      <c r="AT304" s="189"/>
      <c r="AU304" s="189"/>
      <c r="AV304" s="189"/>
      <c r="AW304" s="189"/>
      <c r="AX304" s="190"/>
      <c r="AY304" s="5"/>
      <c r="AZ304" s="5"/>
    </row>
    <row r="305" spans="1:52" ht="7.2" customHeight="1" x14ac:dyDescent="0.3">
      <c r="A305" s="5"/>
      <c r="B305" s="5"/>
      <c r="C305" s="182"/>
      <c r="D305" s="183"/>
      <c r="E305" s="183"/>
      <c r="F305" s="183"/>
      <c r="G305" s="183"/>
      <c r="H305" s="183"/>
      <c r="I305" s="183"/>
      <c r="J305" s="183"/>
      <c r="K305" s="183"/>
      <c r="L305" s="183"/>
      <c r="M305" s="183"/>
      <c r="N305" s="183"/>
      <c r="O305" s="183"/>
      <c r="P305" s="183"/>
      <c r="Q305" s="183"/>
      <c r="R305" s="183"/>
      <c r="S305" s="183"/>
      <c r="T305" s="183"/>
      <c r="U305" s="183"/>
      <c r="V305" s="183"/>
      <c r="W305" s="183"/>
      <c r="X305" s="183"/>
      <c r="Y305" s="183"/>
      <c r="Z305" s="183"/>
      <c r="AA305" s="183"/>
      <c r="AB305" s="183"/>
      <c r="AC305" s="183"/>
      <c r="AD305" s="183"/>
      <c r="AE305" s="183"/>
      <c r="AF305" s="183"/>
      <c r="AG305" s="183"/>
      <c r="AH305" s="183"/>
      <c r="AI305" s="183"/>
      <c r="AJ305" s="183"/>
      <c r="AK305" s="183"/>
      <c r="AL305" s="183"/>
      <c r="AM305" s="183"/>
      <c r="AN305" s="184"/>
      <c r="AO305" s="191"/>
      <c r="AP305" s="192"/>
      <c r="AQ305" s="192"/>
      <c r="AR305" s="192"/>
      <c r="AS305" s="192"/>
      <c r="AT305" s="192"/>
      <c r="AU305" s="192"/>
      <c r="AV305" s="192"/>
      <c r="AW305" s="192"/>
      <c r="AX305" s="193"/>
      <c r="AY305" s="5"/>
      <c r="AZ305" s="5"/>
    </row>
    <row r="306" spans="1:52" ht="7.2" customHeight="1" x14ac:dyDescent="0.3">
      <c r="A306" s="5"/>
      <c r="B306" s="5"/>
      <c r="C306" s="185"/>
      <c r="D306" s="186"/>
      <c r="E306" s="186"/>
      <c r="F306" s="186"/>
      <c r="G306" s="186"/>
      <c r="H306" s="186"/>
      <c r="I306" s="186"/>
      <c r="J306" s="186"/>
      <c r="K306" s="186"/>
      <c r="L306" s="186"/>
      <c r="M306" s="186"/>
      <c r="N306" s="186"/>
      <c r="O306" s="186"/>
      <c r="P306" s="186"/>
      <c r="Q306" s="186"/>
      <c r="R306" s="186"/>
      <c r="S306" s="186"/>
      <c r="T306" s="186"/>
      <c r="U306" s="186"/>
      <c r="V306" s="186"/>
      <c r="W306" s="186"/>
      <c r="X306" s="186"/>
      <c r="Y306" s="186"/>
      <c r="Z306" s="186"/>
      <c r="AA306" s="186"/>
      <c r="AB306" s="186"/>
      <c r="AC306" s="186"/>
      <c r="AD306" s="186"/>
      <c r="AE306" s="186"/>
      <c r="AF306" s="186"/>
      <c r="AG306" s="186"/>
      <c r="AH306" s="186"/>
      <c r="AI306" s="186"/>
      <c r="AJ306" s="186"/>
      <c r="AK306" s="186"/>
      <c r="AL306" s="186"/>
      <c r="AM306" s="186"/>
      <c r="AN306" s="187"/>
      <c r="AO306" s="194"/>
      <c r="AP306" s="195"/>
      <c r="AQ306" s="195"/>
      <c r="AR306" s="195"/>
      <c r="AS306" s="195"/>
      <c r="AT306" s="195"/>
      <c r="AU306" s="195"/>
      <c r="AV306" s="195"/>
      <c r="AW306" s="195"/>
      <c r="AX306" s="196"/>
      <c r="AY306" s="5"/>
      <c r="AZ306" s="5"/>
    </row>
    <row r="307" spans="1:52" ht="7.2" customHeight="1" x14ac:dyDescent="0.3">
      <c r="A307" s="5"/>
      <c r="B307" s="5"/>
      <c r="C307" s="179" t="s">
        <v>253</v>
      </c>
      <c r="D307" s="180"/>
      <c r="E307" s="180"/>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1"/>
      <c r="AO307" s="188">
        <f>'Fórmulas 2'!O167</f>
        <v>50</v>
      </c>
      <c r="AP307" s="189"/>
      <c r="AQ307" s="189"/>
      <c r="AR307" s="189"/>
      <c r="AS307" s="189"/>
      <c r="AT307" s="189"/>
      <c r="AU307" s="189"/>
      <c r="AV307" s="189"/>
      <c r="AW307" s="189"/>
      <c r="AX307" s="190"/>
      <c r="AY307" s="5"/>
      <c r="AZ307" s="5"/>
    </row>
    <row r="308" spans="1:52" ht="7.2" customHeight="1" x14ac:dyDescent="0.3">
      <c r="A308" s="5"/>
      <c r="B308" s="5"/>
      <c r="C308" s="182"/>
      <c r="D308" s="183"/>
      <c r="E308" s="183"/>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c r="AK308" s="183"/>
      <c r="AL308" s="183"/>
      <c r="AM308" s="183"/>
      <c r="AN308" s="184"/>
      <c r="AO308" s="191"/>
      <c r="AP308" s="192"/>
      <c r="AQ308" s="192"/>
      <c r="AR308" s="192"/>
      <c r="AS308" s="192"/>
      <c r="AT308" s="192"/>
      <c r="AU308" s="192"/>
      <c r="AV308" s="192"/>
      <c r="AW308" s="192"/>
      <c r="AX308" s="193"/>
      <c r="AY308" s="5"/>
      <c r="AZ308" s="5"/>
    </row>
    <row r="309" spans="1:52" ht="7.2" customHeight="1" x14ac:dyDescent="0.3">
      <c r="A309" s="5"/>
      <c r="B309" s="5"/>
      <c r="C309" s="185"/>
      <c r="D309" s="186"/>
      <c r="E309" s="186"/>
      <c r="F309" s="186"/>
      <c r="G309" s="186"/>
      <c r="H309" s="186"/>
      <c r="I309" s="186"/>
      <c r="J309" s="186"/>
      <c r="K309" s="186"/>
      <c r="L309" s="186"/>
      <c r="M309" s="186"/>
      <c r="N309" s="186"/>
      <c r="O309" s="186"/>
      <c r="P309" s="186"/>
      <c r="Q309" s="186"/>
      <c r="R309" s="186"/>
      <c r="S309" s="186"/>
      <c r="T309" s="186"/>
      <c r="U309" s="186"/>
      <c r="V309" s="186"/>
      <c r="W309" s="186"/>
      <c r="X309" s="186"/>
      <c r="Y309" s="186"/>
      <c r="Z309" s="186"/>
      <c r="AA309" s="186"/>
      <c r="AB309" s="186"/>
      <c r="AC309" s="186"/>
      <c r="AD309" s="186"/>
      <c r="AE309" s="186"/>
      <c r="AF309" s="186"/>
      <c r="AG309" s="186"/>
      <c r="AH309" s="186"/>
      <c r="AI309" s="186"/>
      <c r="AJ309" s="186"/>
      <c r="AK309" s="186"/>
      <c r="AL309" s="186"/>
      <c r="AM309" s="186"/>
      <c r="AN309" s="187"/>
      <c r="AO309" s="194"/>
      <c r="AP309" s="195"/>
      <c r="AQ309" s="195"/>
      <c r="AR309" s="195"/>
      <c r="AS309" s="195"/>
      <c r="AT309" s="195"/>
      <c r="AU309" s="195"/>
      <c r="AV309" s="195"/>
      <c r="AW309" s="195"/>
      <c r="AX309" s="196"/>
      <c r="AY309" s="5"/>
      <c r="AZ309" s="5"/>
    </row>
    <row r="310" spans="1:52" ht="7.2" customHeight="1" x14ac:dyDescent="0.3">
      <c r="A310" s="5"/>
      <c r="B310" s="5"/>
      <c r="C310" s="179" t="s">
        <v>254</v>
      </c>
      <c r="D310" s="180"/>
      <c r="E310" s="180"/>
      <c r="F310" s="180"/>
      <c r="G310" s="180"/>
      <c r="H310" s="180"/>
      <c r="I310" s="180"/>
      <c r="J310" s="180"/>
      <c r="K310" s="180"/>
      <c r="L310" s="180"/>
      <c r="M310" s="180"/>
      <c r="N310" s="180"/>
      <c r="O310" s="180"/>
      <c r="P310" s="180"/>
      <c r="Q310" s="180"/>
      <c r="R310" s="180"/>
      <c r="S310" s="180"/>
      <c r="T310" s="180"/>
      <c r="U310" s="180"/>
      <c r="V310" s="180"/>
      <c r="W310" s="180"/>
      <c r="X310" s="180"/>
      <c r="Y310" s="180"/>
      <c r="Z310" s="180"/>
      <c r="AA310" s="180"/>
      <c r="AB310" s="180"/>
      <c r="AC310" s="180"/>
      <c r="AD310" s="180"/>
      <c r="AE310" s="180"/>
      <c r="AF310" s="180"/>
      <c r="AG310" s="180"/>
      <c r="AH310" s="180"/>
      <c r="AI310" s="180"/>
      <c r="AJ310" s="180"/>
      <c r="AK310" s="180"/>
      <c r="AL310" s="180"/>
      <c r="AM310" s="180"/>
      <c r="AN310" s="181"/>
      <c r="AO310" s="188">
        <f>'Fórmulas 2'!O168</f>
        <v>545</v>
      </c>
      <c r="AP310" s="189"/>
      <c r="AQ310" s="189"/>
      <c r="AR310" s="189"/>
      <c r="AS310" s="189"/>
      <c r="AT310" s="189"/>
      <c r="AU310" s="189"/>
      <c r="AV310" s="189"/>
      <c r="AW310" s="189"/>
      <c r="AX310" s="190"/>
      <c r="AY310" s="5"/>
      <c r="AZ310" s="5"/>
    </row>
    <row r="311" spans="1:52" ht="7.2" customHeight="1" x14ac:dyDescent="0.3">
      <c r="A311" s="5"/>
      <c r="B311" s="5"/>
      <c r="C311" s="182"/>
      <c r="D311" s="183"/>
      <c r="E311" s="183"/>
      <c r="F311" s="183"/>
      <c r="G311" s="183"/>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c r="AG311" s="183"/>
      <c r="AH311" s="183"/>
      <c r="AI311" s="183"/>
      <c r="AJ311" s="183"/>
      <c r="AK311" s="183"/>
      <c r="AL311" s="183"/>
      <c r="AM311" s="183"/>
      <c r="AN311" s="184"/>
      <c r="AO311" s="191"/>
      <c r="AP311" s="192"/>
      <c r="AQ311" s="192"/>
      <c r="AR311" s="192"/>
      <c r="AS311" s="192"/>
      <c r="AT311" s="192"/>
      <c r="AU311" s="192"/>
      <c r="AV311" s="192"/>
      <c r="AW311" s="192"/>
      <c r="AX311" s="193"/>
      <c r="AY311" s="5"/>
      <c r="AZ311" s="5"/>
    </row>
    <row r="312" spans="1:52" ht="7.2" customHeight="1" x14ac:dyDescent="0.3">
      <c r="A312" s="5"/>
      <c r="B312" s="5"/>
      <c r="C312" s="185"/>
      <c r="D312" s="186"/>
      <c r="E312" s="186"/>
      <c r="F312" s="186"/>
      <c r="G312" s="186"/>
      <c r="H312" s="186"/>
      <c r="I312" s="186"/>
      <c r="J312" s="186"/>
      <c r="K312" s="186"/>
      <c r="L312" s="186"/>
      <c r="M312" s="186"/>
      <c r="N312" s="186"/>
      <c r="O312" s="186"/>
      <c r="P312" s="186"/>
      <c r="Q312" s="186"/>
      <c r="R312" s="186"/>
      <c r="S312" s="186"/>
      <c r="T312" s="186"/>
      <c r="U312" s="186"/>
      <c r="V312" s="186"/>
      <c r="W312" s="186"/>
      <c r="X312" s="186"/>
      <c r="Y312" s="186"/>
      <c r="Z312" s="186"/>
      <c r="AA312" s="186"/>
      <c r="AB312" s="186"/>
      <c r="AC312" s="186"/>
      <c r="AD312" s="186"/>
      <c r="AE312" s="186"/>
      <c r="AF312" s="186"/>
      <c r="AG312" s="186"/>
      <c r="AH312" s="186"/>
      <c r="AI312" s="186"/>
      <c r="AJ312" s="186"/>
      <c r="AK312" s="186"/>
      <c r="AL312" s="186"/>
      <c r="AM312" s="186"/>
      <c r="AN312" s="187"/>
      <c r="AO312" s="194"/>
      <c r="AP312" s="195"/>
      <c r="AQ312" s="195"/>
      <c r="AR312" s="195"/>
      <c r="AS312" s="195"/>
      <c r="AT312" s="195"/>
      <c r="AU312" s="195"/>
      <c r="AV312" s="195"/>
      <c r="AW312" s="195"/>
      <c r="AX312" s="196"/>
      <c r="AY312" s="5"/>
      <c r="AZ312" s="5"/>
    </row>
    <row r="313" spans="1:52" ht="7.2" customHeight="1" x14ac:dyDescent="0.3">
      <c r="A313" s="5"/>
      <c r="B313" s="5"/>
      <c r="C313" s="179" t="s">
        <v>255</v>
      </c>
      <c r="D313" s="180"/>
      <c r="E313" s="180"/>
      <c r="F313" s="180"/>
      <c r="G313" s="180"/>
      <c r="H313" s="180"/>
      <c r="I313" s="180"/>
      <c r="J313" s="180"/>
      <c r="K313" s="180"/>
      <c r="L313" s="180"/>
      <c r="M313" s="180"/>
      <c r="N313" s="180"/>
      <c r="O313" s="180"/>
      <c r="P313" s="180"/>
      <c r="Q313" s="180"/>
      <c r="R313" s="180"/>
      <c r="S313" s="180"/>
      <c r="T313" s="180"/>
      <c r="U313" s="180"/>
      <c r="V313" s="180"/>
      <c r="W313" s="180"/>
      <c r="X313" s="180"/>
      <c r="Y313" s="180"/>
      <c r="Z313" s="180"/>
      <c r="AA313" s="180"/>
      <c r="AB313" s="180"/>
      <c r="AC313" s="180"/>
      <c r="AD313" s="180"/>
      <c r="AE313" s="180"/>
      <c r="AF313" s="180"/>
      <c r="AG313" s="180"/>
      <c r="AH313" s="180"/>
      <c r="AI313" s="180"/>
      <c r="AJ313" s="180"/>
      <c r="AK313" s="180"/>
      <c r="AL313" s="180"/>
      <c r="AM313" s="180"/>
      <c r="AN313" s="181"/>
      <c r="AO313" s="188">
        <f>'Fórmulas 2'!O169</f>
        <v>150</v>
      </c>
      <c r="AP313" s="189"/>
      <c r="AQ313" s="189"/>
      <c r="AR313" s="189"/>
      <c r="AS313" s="189"/>
      <c r="AT313" s="189"/>
      <c r="AU313" s="189"/>
      <c r="AV313" s="189"/>
      <c r="AW313" s="189"/>
      <c r="AX313" s="190"/>
      <c r="AY313" s="5"/>
      <c r="AZ313" s="5"/>
    </row>
    <row r="314" spans="1:52" ht="7.2" customHeight="1" x14ac:dyDescent="0.3">
      <c r="A314" s="5"/>
      <c r="B314" s="5"/>
      <c r="C314" s="182"/>
      <c r="D314" s="183"/>
      <c r="E314" s="183"/>
      <c r="F314" s="183"/>
      <c r="G314" s="183"/>
      <c r="H314" s="183"/>
      <c r="I314" s="183"/>
      <c r="J314" s="183"/>
      <c r="K314" s="183"/>
      <c r="L314" s="183"/>
      <c r="M314" s="183"/>
      <c r="N314" s="183"/>
      <c r="O314" s="183"/>
      <c r="P314" s="183"/>
      <c r="Q314" s="183"/>
      <c r="R314" s="183"/>
      <c r="S314" s="183"/>
      <c r="T314" s="183"/>
      <c r="U314" s="183"/>
      <c r="V314" s="183"/>
      <c r="W314" s="183"/>
      <c r="X314" s="183"/>
      <c r="Y314" s="183"/>
      <c r="Z314" s="183"/>
      <c r="AA314" s="183"/>
      <c r="AB314" s="183"/>
      <c r="AC314" s="183"/>
      <c r="AD314" s="183"/>
      <c r="AE314" s="183"/>
      <c r="AF314" s="183"/>
      <c r="AG314" s="183"/>
      <c r="AH314" s="183"/>
      <c r="AI314" s="183"/>
      <c r="AJ314" s="183"/>
      <c r="AK314" s="183"/>
      <c r="AL314" s="183"/>
      <c r="AM314" s="183"/>
      <c r="AN314" s="184"/>
      <c r="AO314" s="191"/>
      <c r="AP314" s="192"/>
      <c r="AQ314" s="192"/>
      <c r="AR314" s="192"/>
      <c r="AS314" s="192"/>
      <c r="AT314" s="192"/>
      <c r="AU314" s="192"/>
      <c r="AV314" s="192"/>
      <c r="AW314" s="192"/>
      <c r="AX314" s="193"/>
      <c r="AY314" s="5"/>
      <c r="AZ314" s="5"/>
    </row>
    <row r="315" spans="1:52" ht="7.2" customHeight="1" x14ac:dyDescent="0.3">
      <c r="A315" s="5"/>
      <c r="B315" s="5"/>
      <c r="C315" s="185"/>
      <c r="D315" s="186"/>
      <c r="E315" s="186"/>
      <c r="F315" s="186"/>
      <c r="G315" s="186"/>
      <c r="H315" s="186"/>
      <c r="I315" s="186"/>
      <c r="J315" s="186"/>
      <c r="K315" s="186"/>
      <c r="L315" s="186"/>
      <c r="M315" s="186"/>
      <c r="N315" s="186"/>
      <c r="O315" s="186"/>
      <c r="P315" s="186"/>
      <c r="Q315" s="186"/>
      <c r="R315" s="186"/>
      <c r="S315" s="186"/>
      <c r="T315" s="186"/>
      <c r="U315" s="186"/>
      <c r="V315" s="186"/>
      <c r="W315" s="186"/>
      <c r="X315" s="186"/>
      <c r="Y315" s="186"/>
      <c r="Z315" s="186"/>
      <c r="AA315" s="186"/>
      <c r="AB315" s="186"/>
      <c r="AC315" s="186"/>
      <c r="AD315" s="186"/>
      <c r="AE315" s="186"/>
      <c r="AF315" s="186"/>
      <c r="AG315" s="186"/>
      <c r="AH315" s="186"/>
      <c r="AI315" s="186"/>
      <c r="AJ315" s="186"/>
      <c r="AK315" s="186"/>
      <c r="AL315" s="186"/>
      <c r="AM315" s="186"/>
      <c r="AN315" s="187"/>
      <c r="AO315" s="194"/>
      <c r="AP315" s="195"/>
      <c r="AQ315" s="195"/>
      <c r="AR315" s="195"/>
      <c r="AS315" s="195"/>
      <c r="AT315" s="195"/>
      <c r="AU315" s="195"/>
      <c r="AV315" s="195"/>
      <c r="AW315" s="195"/>
      <c r="AX315" s="196"/>
      <c r="AY315" s="5"/>
      <c r="AZ315" s="5"/>
    </row>
    <row r="316" spans="1:52" ht="7.2" customHeight="1" x14ac:dyDescent="0.3">
      <c r="A316" s="5"/>
      <c r="B316" s="5"/>
      <c r="C316" s="179" t="s">
        <v>6725</v>
      </c>
      <c r="D316" s="180"/>
      <c r="E316" s="180"/>
      <c r="F316" s="180"/>
      <c r="G316" s="180"/>
      <c r="H316" s="180"/>
      <c r="I316" s="180"/>
      <c r="J316" s="180"/>
      <c r="K316" s="180"/>
      <c r="L316" s="180"/>
      <c r="M316" s="180"/>
      <c r="N316" s="180"/>
      <c r="O316" s="180"/>
      <c r="P316" s="180"/>
      <c r="Q316" s="180"/>
      <c r="R316" s="180"/>
      <c r="S316" s="180"/>
      <c r="T316" s="180"/>
      <c r="U316" s="180"/>
      <c r="V316" s="180"/>
      <c r="W316" s="180"/>
      <c r="X316" s="180"/>
      <c r="Y316" s="180"/>
      <c r="Z316" s="180"/>
      <c r="AA316" s="180"/>
      <c r="AB316" s="180"/>
      <c r="AC316" s="180"/>
      <c r="AD316" s="180"/>
      <c r="AE316" s="180"/>
      <c r="AF316" s="180"/>
      <c r="AG316" s="180"/>
      <c r="AH316" s="180"/>
      <c r="AI316" s="180"/>
      <c r="AJ316" s="180"/>
      <c r="AK316" s="180"/>
      <c r="AL316" s="180"/>
      <c r="AM316" s="180"/>
      <c r="AN316" s="181"/>
      <c r="AO316" s="188">
        <f>'Fórmulas 2'!O170</f>
        <v>50</v>
      </c>
      <c r="AP316" s="189"/>
      <c r="AQ316" s="189"/>
      <c r="AR316" s="189"/>
      <c r="AS316" s="189"/>
      <c r="AT316" s="189"/>
      <c r="AU316" s="189"/>
      <c r="AV316" s="189"/>
      <c r="AW316" s="189"/>
      <c r="AX316" s="190"/>
      <c r="AY316" s="5"/>
      <c r="AZ316" s="5"/>
    </row>
    <row r="317" spans="1:52" ht="7.2" customHeight="1" x14ac:dyDescent="0.3">
      <c r="A317" s="5"/>
      <c r="B317" s="5"/>
      <c r="C317" s="182"/>
      <c r="D317" s="183"/>
      <c r="E317" s="183"/>
      <c r="F317" s="183"/>
      <c r="G317" s="183"/>
      <c r="H317" s="183"/>
      <c r="I317" s="183"/>
      <c r="J317" s="183"/>
      <c r="K317" s="183"/>
      <c r="L317" s="183"/>
      <c r="M317" s="183"/>
      <c r="N317" s="183"/>
      <c r="O317" s="183"/>
      <c r="P317" s="183"/>
      <c r="Q317" s="183"/>
      <c r="R317" s="183"/>
      <c r="S317" s="183"/>
      <c r="T317" s="183"/>
      <c r="U317" s="183"/>
      <c r="V317" s="183"/>
      <c r="W317" s="183"/>
      <c r="X317" s="183"/>
      <c r="Y317" s="183"/>
      <c r="Z317" s="183"/>
      <c r="AA317" s="183"/>
      <c r="AB317" s="183"/>
      <c r="AC317" s="183"/>
      <c r="AD317" s="183"/>
      <c r="AE317" s="183"/>
      <c r="AF317" s="183"/>
      <c r="AG317" s="183"/>
      <c r="AH317" s="183"/>
      <c r="AI317" s="183"/>
      <c r="AJ317" s="183"/>
      <c r="AK317" s="183"/>
      <c r="AL317" s="183"/>
      <c r="AM317" s="183"/>
      <c r="AN317" s="184"/>
      <c r="AO317" s="191"/>
      <c r="AP317" s="192"/>
      <c r="AQ317" s="192"/>
      <c r="AR317" s="192"/>
      <c r="AS317" s="192"/>
      <c r="AT317" s="192"/>
      <c r="AU317" s="192"/>
      <c r="AV317" s="192"/>
      <c r="AW317" s="192"/>
      <c r="AX317" s="193"/>
      <c r="AY317" s="5"/>
      <c r="AZ317" s="5"/>
    </row>
    <row r="318" spans="1:52" ht="7.2" customHeight="1" x14ac:dyDescent="0.3">
      <c r="A318" s="5"/>
      <c r="B318" s="5"/>
      <c r="C318" s="185"/>
      <c r="D318" s="186"/>
      <c r="E318" s="186"/>
      <c r="F318" s="186"/>
      <c r="G318" s="186"/>
      <c r="H318" s="186"/>
      <c r="I318" s="186"/>
      <c r="J318" s="186"/>
      <c r="K318" s="186"/>
      <c r="L318" s="186"/>
      <c r="M318" s="186"/>
      <c r="N318" s="186"/>
      <c r="O318" s="186"/>
      <c r="P318" s="186"/>
      <c r="Q318" s="186"/>
      <c r="R318" s="186"/>
      <c r="S318" s="186"/>
      <c r="T318" s="186"/>
      <c r="U318" s="186"/>
      <c r="V318" s="186"/>
      <c r="W318" s="186"/>
      <c r="X318" s="186"/>
      <c r="Y318" s="186"/>
      <c r="Z318" s="186"/>
      <c r="AA318" s="186"/>
      <c r="AB318" s="186"/>
      <c r="AC318" s="186"/>
      <c r="AD318" s="186"/>
      <c r="AE318" s="186"/>
      <c r="AF318" s="186"/>
      <c r="AG318" s="186"/>
      <c r="AH318" s="186"/>
      <c r="AI318" s="186"/>
      <c r="AJ318" s="186"/>
      <c r="AK318" s="186"/>
      <c r="AL318" s="186"/>
      <c r="AM318" s="186"/>
      <c r="AN318" s="187"/>
      <c r="AO318" s="194"/>
      <c r="AP318" s="195"/>
      <c r="AQ318" s="195"/>
      <c r="AR318" s="195"/>
      <c r="AS318" s="195"/>
      <c r="AT318" s="195"/>
      <c r="AU318" s="195"/>
      <c r="AV318" s="195"/>
      <c r="AW318" s="195"/>
      <c r="AX318" s="196"/>
      <c r="AY318" s="5"/>
      <c r="AZ318" s="5"/>
    </row>
    <row r="319" spans="1:52" ht="7.2" customHeight="1" x14ac:dyDescent="0.3">
      <c r="A319" s="5"/>
      <c r="B319" s="5"/>
      <c r="C319" s="179" t="s">
        <v>256</v>
      </c>
      <c r="D319" s="180"/>
      <c r="E319" s="180"/>
      <c r="F319" s="180"/>
      <c r="G319" s="180"/>
      <c r="H319" s="180"/>
      <c r="I319" s="180"/>
      <c r="J319" s="180"/>
      <c r="K319" s="180"/>
      <c r="L319" s="180"/>
      <c r="M319" s="180"/>
      <c r="N319" s="180"/>
      <c r="O319" s="180"/>
      <c r="P319" s="180"/>
      <c r="Q319" s="180"/>
      <c r="R319" s="180"/>
      <c r="S319" s="180"/>
      <c r="T319" s="180"/>
      <c r="U319" s="180"/>
      <c r="V319" s="180"/>
      <c r="W319" s="180"/>
      <c r="X319" s="180"/>
      <c r="Y319" s="180"/>
      <c r="Z319" s="180"/>
      <c r="AA319" s="180"/>
      <c r="AB319" s="180"/>
      <c r="AC319" s="180"/>
      <c r="AD319" s="180"/>
      <c r="AE319" s="180"/>
      <c r="AF319" s="180"/>
      <c r="AG319" s="180"/>
      <c r="AH319" s="180"/>
      <c r="AI319" s="180"/>
      <c r="AJ319" s="180"/>
      <c r="AK319" s="180"/>
      <c r="AL319" s="180"/>
      <c r="AM319" s="180"/>
      <c r="AN319" s="181"/>
      <c r="AO319" s="188">
        <f>'Fórmulas 2'!O171</f>
        <v>1557</v>
      </c>
      <c r="AP319" s="189"/>
      <c r="AQ319" s="189"/>
      <c r="AR319" s="189"/>
      <c r="AS319" s="189"/>
      <c r="AT319" s="189"/>
      <c r="AU319" s="189"/>
      <c r="AV319" s="189"/>
      <c r="AW319" s="189"/>
      <c r="AX319" s="190"/>
      <c r="AY319" s="5"/>
      <c r="AZ319" s="5"/>
    </row>
    <row r="320" spans="1:52" ht="7.2" customHeight="1" x14ac:dyDescent="0.3">
      <c r="A320" s="5"/>
      <c r="B320" s="5"/>
      <c r="C320" s="182"/>
      <c r="D320" s="183"/>
      <c r="E320" s="183"/>
      <c r="F320" s="183"/>
      <c r="G320" s="183"/>
      <c r="H320" s="183"/>
      <c r="I320" s="183"/>
      <c r="J320" s="183"/>
      <c r="K320" s="183"/>
      <c r="L320" s="183"/>
      <c r="M320" s="183"/>
      <c r="N320" s="183"/>
      <c r="O320" s="183"/>
      <c r="P320" s="183"/>
      <c r="Q320" s="183"/>
      <c r="R320" s="183"/>
      <c r="S320" s="183"/>
      <c r="T320" s="183"/>
      <c r="U320" s="183"/>
      <c r="V320" s="183"/>
      <c r="W320" s="183"/>
      <c r="X320" s="183"/>
      <c r="Y320" s="183"/>
      <c r="Z320" s="183"/>
      <c r="AA320" s="183"/>
      <c r="AB320" s="183"/>
      <c r="AC320" s="183"/>
      <c r="AD320" s="183"/>
      <c r="AE320" s="183"/>
      <c r="AF320" s="183"/>
      <c r="AG320" s="183"/>
      <c r="AH320" s="183"/>
      <c r="AI320" s="183"/>
      <c r="AJ320" s="183"/>
      <c r="AK320" s="183"/>
      <c r="AL320" s="183"/>
      <c r="AM320" s="183"/>
      <c r="AN320" s="184"/>
      <c r="AO320" s="191"/>
      <c r="AP320" s="192"/>
      <c r="AQ320" s="192"/>
      <c r="AR320" s="192"/>
      <c r="AS320" s="192"/>
      <c r="AT320" s="192"/>
      <c r="AU320" s="192"/>
      <c r="AV320" s="192"/>
      <c r="AW320" s="192"/>
      <c r="AX320" s="193"/>
      <c r="AY320" s="5"/>
      <c r="AZ320" s="5"/>
    </row>
    <row r="321" spans="1:52" ht="7.2" customHeight="1" x14ac:dyDescent="0.3">
      <c r="A321" s="5"/>
      <c r="B321" s="5"/>
      <c r="C321" s="185"/>
      <c r="D321" s="186"/>
      <c r="E321" s="186"/>
      <c r="F321" s="186"/>
      <c r="G321" s="186"/>
      <c r="H321" s="186"/>
      <c r="I321" s="186"/>
      <c r="J321" s="186"/>
      <c r="K321" s="186"/>
      <c r="L321" s="186"/>
      <c r="M321" s="186"/>
      <c r="N321" s="186"/>
      <c r="O321" s="186"/>
      <c r="P321" s="186"/>
      <c r="Q321" s="186"/>
      <c r="R321" s="186"/>
      <c r="S321" s="186"/>
      <c r="T321" s="186"/>
      <c r="U321" s="186"/>
      <c r="V321" s="186"/>
      <c r="W321" s="186"/>
      <c r="X321" s="186"/>
      <c r="Y321" s="186"/>
      <c r="Z321" s="186"/>
      <c r="AA321" s="186"/>
      <c r="AB321" s="186"/>
      <c r="AC321" s="186"/>
      <c r="AD321" s="186"/>
      <c r="AE321" s="186"/>
      <c r="AF321" s="186"/>
      <c r="AG321" s="186"/>
      <c r="AH321" s="186"/>
      <c r="AI321" s="186"/>
      <c r="AJ321" s="186"/>
      <c r="AK321" s="186"/>
      <c r="AL321" s="186"/>
      <c r="AM321" s="186"/>
      <c r="AN321" s="187"/>
      <c r="AO321" s="194"/>
      <c r="AP321" s="195"/>
      <c r="AQ321" s="195"/>
      <c r="AR321" s="195"/>
      <c r="AS321" s="195"/>
      <c r="AT321" s="195"/>
      <c r="AU321" s="195"/>
      <c r="AV321" s="195"/>
      <c r="AW321" s="195"/>
      <c r="AX321" s="196"/>
      <c r="AY321" s="5"/>
      <c r="AZ321" s="5"/>
    </row>
    <row r="322" spans="1:52" ht="7.2" customHeight="1" x14ac:dyDescent="0.3">
      <c r="A322" s="5"/>
      <c r="B322" s="5"/>
      <c r="C322" s="179" t="s">
        <v>257</v>
      </c>
      <c r="D322" s="180"/>
      <c r="E322" s="180"/>
      <c r="F322" s="180"/>
      <c r="G322" s="180"/>
      <c r="H322" s="180"/>
      <c r="I322" s="180"/>
      <c r="J322" s="180"/>
      <c r="K322" s="180"/>
      <c r="L322" s="180"/>
      <c r="M322" s="180"/>
      <c r="N322" s="180"/>
      <c r="O322" s="180"/>
      <c r="P322" s="180"/>
      <c r="Q322" s="180"/>
      <c r="R322" s="180"/>
      <c r="S322" s="180"/>
      <c r="T322" s="180"/>
      <c r="U322" s="180"/>
      <c r="V322" s="180"/>
      <c r="W322" s="180"/>
      <c r="X322" s="180"/>
      <c r="Y322" s="180"/>
      <c r="Z322" s="180"/>
      <c r="AA322" s="180"/>
      <c r="AB322" s="180"/>
      <c r="AC322" s="180"/>
      <c r="AD322" s="180"/>
      <c r="AE322" s="180"/>
      <c r="AF322" s="180"/>
      <c r="AG322" s="180"/>
      <c r="AH322" s="180"/>
      <c r="AI322" s="180"/>
      <c r="AJ322" s="180"/>
      <c r="AK322" s="180"/>
      <c r="AL322" s="180"/>
      <c r="AM322" s="180"/>
      <c r="AN322" s="181"/>
      <c r="AO322" s="188">
        <f>'Fórmulas 2'!O172</f>
        <v>650</v>
      </c>
      <c r="AP322" s="189"/>
      <c r="AQ322" s="189"/>
      <c r="AR322" s="189"/>
      <c r="AS322" s="189"/>
      <c r="AT322" s="189"/>
      <c r="AU322" s="189"/>
      <c r="AV322" s="189"/>
      <c r="AW322" s="189"/>
      <c r="AX322" s="190"/>
      <c r="AY322" s="5"/>
      <c r="AZ322" s="5"/>
    </row>
    <row r="323" spans="1:52" ht="7.2" customHeight="1" x14ac:dyDescent="0.3">
      <c r="A323" s="5"/>
      <c r="B323" s="5"/>
      <c r="C323" s="182"/>
      <c r="D323" s="183"/>
      <c r="E323" s="183"/>
      <c r="F323" s="183"/>
      <c r="G323" s="183"/>
      <c r="H323" s="183"/>
      <c r="I323" s="183"/>
      <c r="J323" s="183"/>
      <c r="K323" s="183"/>
      <c r="L323" s="183"/>
      <c r="M323" s="183"/>
      <c r="N323" s="183"/>
      <c r="O323" s="183"/>
      <c r="P323" s="183"/>
      <c r="Q323" s="183"/>
      <c r="R323" s="183"/>
      <c r="S323" s="183"/>
      <c r="T323" s="183"/>
      <c r="U323" s="183"/>
      <c r="V323" s="183"/>
      <c r="W323" s="183"/>
      <c r="X323" s="183"/>
      <c r="Y323" s="183"/>
      <c r="Z323" s="183"/>
      <c r="AA323" s="183"/>
      <c r="AB323" s="183"/>
      <c r="AC323" s="183"/>
      <c r="AD323" s="183"/>
      <c r="AE323" s="183"/>
      <c r="AF323" s="183"/>
      <c r="AG323" s="183"/>
      <c r="AH323" s="183"/>
      <c r="AI323" s="183"/>
      <c r="AJ323" s="183"/>
      <c r="AK323" s="183"/>
      <c r="AL323" s="183"/>
      <c r="AM323" s="183"/>
      <c r="AN323" s="184"/>
      <c r="AO323" s="191"/>
      <c r="AP323" s="192"/>
      <c r="AQ323" s="192"/>
      <c r="AR323" s="192"/>
      <c r="AS323" s="192"/>
      <c r="AT323" s="192"/>
      <c r="AU323" s="192"/>
      <c r="AV323" s="192"/>
      <c r="AW323" s="192"/>
      <c r="AX323" s="193"/>
      <c r="AY323" s="5"/>
      <c r="AZ323" s="5"/>
    </row>
    <row r="324" spans="1:52" ht="7.2" customHeight="1" x14ac:dyDescent="0.3">
      <c r="A324" s="5"/>
      <c r="B324" s="5"/>
      <c r="C324" s="185"/>
      <c r="D324" s="186"/>
      <c r="E324" s="186"/>
      <c r="F324" s="186"/>
      <c r="G324" s="186"/>
      <c r="H324" s="186"/>
      <c r="I324" s="186"/>
      <c r="J324" s="186"/>
      <c r="K324" s="186"/>
      <c r="L324" s="186"/>
      <c r="M324" s="186"/>
      <c r="N324" s="186"/>
      <c r="O324" s="186"/>
      <c r="P324" s="186"/>
      <c r="Q324" s="186"/>
      <c r="R324" s="186"/>
      <c r="S324" s="186"/>
      <c r="T324" s="186"/>
      <c r="U324" s="186"/>
      <c r="V324" s="186"/>
      <c r="W324" s="186"/>
      <c r="X324" s="186"/>
      <c r="Y324" s="186"/>
      <c r="Z324" s="186"/>
      <c r="AA324" s="186"/>
      <c r="AB324" s="186"/>
      <c r="AC324" s="186"/>
      <c r="AD324" s="186"/>
      <c r="AE324" s="186"/>
      <c r="AF324" s="186"/>
      <c r="AG324" s="186"/>
      <c r="AH324" s="186"/>
      <c r="AI324" s="186"/>
      <c r="AJ324" s="186"/>
      <c r="AK324" s="186"/>
      <c r="AL324" s="186"/>
      <c r="AM324" s="186"/>
      <c r="AN324" s="187"/>
      <c r="AO324" s="194"/>
      <c r="AP324" s="195"/>
      <c r="AQ324" s="195"/>
      <c r="AR324" s="195"/>
      <c r="AS324" s="195"/>
      <c r="AT324" s="195"/>
      <c r="AU324" s="195"/>
      <c r="AV324" s="195"/>
      <c r="AW324" s="195"/>
      <c r="AX324" s="196"/>
      <c r="AY324" s="5"/>
      <c r="AZ324" s="5"/>
    </row>
    <row r="325" spans="1:52" ht="7.2" customHeight="1" x14ac:dyDescent="0.3">
      <c r="A325" s="5"/>
      <c r="B325" s="5"/>
      <c r="C325" s="179" t="s">
        <v>258</v>
      </c>
      <c r="D325" s="180"/>
      <c r="E325" s="180"/>
      <c r="F325" s="180"/>
      <c r="G325" s="180"/>
      <c r="H325" s="180"/>
      <c r="I325" s="180"/>
      <c r="J325" s="180"/>
      <c r="K325" s="180"/>
      <c r="L325" s="180"/>
      <c r="M325" s="180"/>
      <c r="N325" s="180"/>
      <c r="O325" s="180"/>
      <c r="P325" s="180"/>
      <c r="Q325" s="180"/>
      <c r="R325" s="180"/>
      <c r="S325" s="180"/>
      <c r="T325" s="180"/>
      <c r="U325" s="180"/>
      <c r="V325" s="180"/>
      <c r="W325" s="180"/>
      <c r="X325" s="180"/>
      <c r="Y325" s="180"/>
      <c r="Z325" s="180"/>
      <c r="AA325" s="180"/>
      <c r="AB325" s="180"/>
      <c r="AC325" s="180"/>
      <c r="AD325" s="180"/>
      <c r="AE325" s="180"/>
      <c r="AF325" s="180"/>
      <c r="AG325" s="180"/>
      <c r="AH325" s="180"/>
      <c r="AI325" s="180"/>
      <c r="AJ325" s="180"/>
      <c r="AK325" s="180"/>
      <c r="AL325" s="180"/>
      <c r="AM325" s="180"/>
      <c r="AN325" s="181"/>
      <c r="AO325" s="188">
        <f>'Fórmulas 2'!O173</f>
        <v>650</v>
      </c>
      <c r="AP325" s="189"/>
      <c r="AQ325" s="189"/>
      <c r="AR325" s="189"/>
      <c r="AS325" s="189"/>
      <c r="AT325" s="189"/>
      <c r="AU325" s="189"/>
      <c r="AV325" s="189"/>
      <c r="AW325" s="189"/>
      <c r="AX325" s="190"/>
      <c r="AY325" s="5"/>
      <c r="AZ325" s="5"/>
    </row>
    <row r="326" spans="1:52" ht="7.2" customHeight="1" x14ac:dyDescent="0.3">
      <c r="A326" s="5"/>
      <c r="B326" s="5"/>
      <c r="C326" s="182"/>
      <c r="D326" s="183"/>
      <c r="E326" s="183"/>
      <c r="F326" s="183"/>
      <c r="G326" s="183"/>
      <c r="H326" s="183"/>
      <c r="I326" s="183"/>
      <c r="J326" s="183"/>
      <c r="K326" s="183"/>
      <c r="L326" s="183"/>
      <c r="M326" s="183"/>
      <c r="N326" s="183"/>
      <c r="O326" s="183"/>
      <c r="P326" s="183"/>
      <c r="Q326" s="183"/>
      <c r="R326" s="183"/>
      <c r="S326" s="183"/>
      <c r="T326" s="183"/>
      <c r="U326" s="183"/>
      <c r="V326" s="183"/>
      <c r="W326" s="183"/>
      <c r="X326" s="183"/>
      <c r="Y326" s="183"/>
      <c r="Z326" s="183"/>
      <c r="AA326" s="183"/>
      <c r="AB326" s="183"/>
      <c r="AC326" s="183"/>
      <c r="AD326" s="183"/>
      <c r="AE326" s="183"/>
      <c r="AF326" s="183"/>
      <c r="AG326" s="183"/>
      <c r="AH326" s="183"/>
      <c r="AI326" s="183"/>
      <c r="AJ326" s="183"/>
      <c r="AK326" s="183"/>
      <c r="AL326" s="183"/>
      <c r="AM326" s="183"/>
      <c r="AN326" s="184"/>
      <c r="AO326" s="191"/>
      <c r="AP326" s="192"/>
      <c r="AQ326" s="192"/>
      <c r="AR326" s="192"/>
      <c r="AS326" s="192"/>
      <c r="AT326" s="192"/>
      <c r="AU326" s="192"/>
      <c r="AV326" s="192"/>
      <c r="AW326" s="192"/>
      <c r="AX326" s="193"/>
      <c r="AY326" s="5"/>
      <c r="AZ326" s="5"/>
    </row>
    <row r="327" spans="1:52" ht="7.2" customHeight="1" x14ac:dyDescent="0.3">
      <c r="A327" s="5"/>
      <c r="B327" s="5"/>
      <c r="C327" s="185"/>
      <c r="D327" s="186"/>
      <c r="E327" s="186"/>
      <c r="F327" s="186"/>
      <c r="G327" s="186"/>
      <c r="H327" s="186"/>
      <c r="I327" s="186"/>
      <c r="J327" s="186"/>
      <c r="K327" s="186"/>
      <c r="L327" s="186"/>
      <c r="M327" s="186"/>
      <c r="N327" s="186"/>
      <c r="O327" s="186"/>
      <c r="P327" s="186"/>
      <c r="Q327" s="186"/>
      <c r="R327" s="186"/>
      <c r="S327" s="186"/>
      <c r="T327" s="186"/>
      <c r="U327" s="186"/>
      <c r="V327" s="186"/>
      <c r="W327" s="186"/>
      <c r="X327" s="186"/>
      <c r="Y327" s="186"/>
      <c r="Z327" s="186"/>
      <c r="AA327" s="186"/>
      <c r="AB327" s="186"/>
      <c r="AC327" s="186"/>
      <c r="AD327" s="186"/>
      <c r="AE327" s="186"/>
      <c r="AF327" s="186"/>
      <c r="AG327" s="186"/>
      <c r="AH327" s="186"/>
      <c r="AI327" s="186"/>
      <c r="AJ327" s="186"/>
      <c r="AK327" s="186"/>
      <c r="AL327" s="186"/>
      <c r="AM327" s="186"/>
      <c r="AN327" s="187"/>
      <c r="AO327" s="194"/>
      <c r="AP327" s="195"/>
      <c r="AQ327" s="195"/>
      <c r="AR327" s="195"/>
      <c r="AS327" s="195"/>
      <c r="AT327" s="195"/>
      <c r="AU327" s="195"/>
      <c r="AV327" s="195"/>
      <c r="AW327" s="195"/>
      <c r="AX327" s="196"/>
      <c r="AY327" s="5"/>
      <c r="AZ327" s="5"/>
    </row>
    <row r="328" spans="1:52" ht="7.2" customHeight="1" x14ac:dyDescent="0.3">
      <c r="A328" s="5"/>
      <c r="B328" s="5"/>
      <c r="C328" s="5"/>
      <c r="D328" s="5"/>
      <c r="E328" s="5"/>
      <c r="F328" s="5"/>
      <c r="G328" s="5"/>
      <c r="H328" s="5"/>
      <c r="I328" s="5"/>
      <c r="J328" s="5"/>
      <c r="K328" s="5"/>
      <c r="L328" s="5"/>
      <c r="M328" s="5"/>
      <c r="N328" s="5"/>
      <c r="O328" s="5"/>
      <c r="P328" s="5"/>
      <c r="Q328" s="5"/>
      <c r="R328" s="5"/>
      <c r="S328" s="5"/>
      <c r="T328" s="5"/>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5"/>
      <c r="AY328" s="5"/>
      <c r="AZ328" s="5"/>
    </row>
    <row r="329" spans="1:52" ht="7.2" customHeight="1" x14ac:dyDescent="0.3">
      <c r="A329" s="5"/>
      <c r="B329" s="5"/>
      <c r="C329" s="5"/>
      <c r="D329" s="5"/>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5"/>
      <c r="AY329" s="5"/>
      <c r="AZ329" s="5"/>
    </row>
    <row r="330" spans="1:52" ht="7.2" customHeight="1" x14ac:dyDescent="0.3">
      <c r="A330" s="5"/>
      <c r="B330" s="5"/>
      <c r="C330" s="5"/>
      <c r="D330" s="5"/>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5"/>
      <c r="AY330" s="5"/>
      <c r="AZ330" s="5"/>
    </row>
    <row r="331" spans="1:52" ht="7.2" customHeight="1" x14ac:dyDescent="0.3">
      <c r="A331" s="5"/>
      <c r="B331" s="5"/>
      <c r="C331" s="141" t="s">
        <v>6709</v>
      </c>
      <c r="D331" s="141"/>
      <c r="E331" s="141"/>
      <c r="F331" s="141"/>
      <c r="G331" s="141"/>
      <c r="H331" s="141"/>
      <c r="I331" s="141"/>
      <c r="J331" s="141"/>
      <c r="K331" s="141"/>
      <c r="L331" s="141"/>
      <c r="M331" s="141"/>
      <c r="N331" s="141"/>
      <c r="O331" s="141"/>
      <c r="P331" s="141"/>
      <c r="Q331" s="141"/>
      <c r="R331" s="141"/>
      <c r="S331" s="141"/>
      <c r="T331" s="141"/>
      <c r="U331" s="141"/>
      <c r="V331" s="141"/>
      <c r="W331" s="141"/>
      <c r="X331" s="141"/>
      <c r="Y331" s="141"/>
      <c r="Z331" s="141"/>
      <c r="AA331" s="141"/>
      <c r="AB331" s="141"/>
      <c r="AC331" s="141"/>
      <c r="AD331" s="141"/>
      <c r="AE331" s="141"/>
      <c r="AF331" s="141"/>
      <c r="AG331" s="141"/>
      <c r="AH331" s="141"/>
      <c r="AI331" s="141"/>
      <c r="AJ331" s="141"/>
      <c r="AK331" s="141"/>
      <c r="AL331" s="141"/>
      <c r="AM331" s="141"/>
      <c r="AN331" s="141"/>
      <c r="AO331" s="141"/>
      <c r="AP331" s="141"/>
      <c r="AQ331" s="141"/>
      <c r="AR331" s="141"/>
      <c r="AS331" s="141"/>
      <c r="AT331" s="141"/>
      <c r="AU331" s="141"/>
      <c r="AV331" s="141"/>
      <c r="AW331" s="141"/>
      <c r="AX331" s="141"/>
      <c r="AY331" s="141"/>
      <c r="AZ331" s="5"/>
    </row>
    <row r="332" spans="1:52" ht="7.2" customHeight="1" x14ac:dyDescent="0.3">
      <c r="A332" s="5"/>
      <c r="B332" s="5"/>
      <c r="C332" s="141"/>
      <c r="D332" s="141"/>
      <c r="E332" s="141"/>
      <c r="F332" s="141"/>
      <c r="G332" s="141"/>
      <c r="H332" s="141"/>
      <c r="I332" s="141"/>
      <c r="J332" s="141"/>
      <c r="K332" s="141"/>
      <c r="L332" s="141"/>
      <c r="M332" s="141"/>
      <c r="N332" s="141"/>
      <c r="O332" s="141"/>
      <c r="P332" s="141"/>
      <c r="Q332" s="141"/>
      <c r="R332" s="141"/>
      <c r="S332" s="141"/>
      <c r="T332" s="141"/>
      <c r="U332" s="141"/>
      <c r="V332" s="141"/>
      <c r="W332" s="141"/>
      <c r="X332" s="141"/>
      <c r="Y332" s="141"/>
      <c r="Z332" s="141"/>
      <c r="AA332" s="141"/>
      <c r="AB332" s="141"/>
      <c r="AC332" s="141"/>
      <c r="AD332" s="141"/>
      <c r="AE332" s="141"/>
      <c r="AF332" s="141"/>
      <c r="AG332" s="141"/>
      <c r="AH332" s="141"/>
      <c r="AI332" s="141"/>
      <c r="AJ332" s="141"/>
      <c r="AK332" s="141"/>
      <c r="AL332" s="141"/>
      <c r="AM332" s="141"/>
      <c r="AN332" s="141"/>
      <c r="AO332" s="141"/>
      <c r="AP332" s="141"/>
      <c r="AQ332" s="141"/>
      <c r="AR332" s="141"/>
      <c r="AS332" s="141"/>
      <c r="AT332" s="141"/>
      <c r="AU332" s="141"/>
      <c r="AV332" s="141"/>
      <c r="AW332" s="141"/>
      <c r="AX332" s="141"/>
      <c r="AY332" s="141"/>
      <c r="AZ332" s="5"/>
    </row>
    <row r="333" spans="1:52" ht="7.2" customHeight="1" x14ac:dyDescent="0.3">
      <c r="A333" s="5"/>
      <c r="B333" s="5"/>
      <c r="C333" s="141"/>
      <c r="D333" s="141"/>
      <c r="E333" s="141"/>
      <c r="F333" s="141"/>
      <c r="G333" s="141"/>
      <c r="H333" s="141"/>
      <c r="I333" s="141"/>
      <c r="J333" s="141"/>
      <c r="K333" s="141"/>
      <c r="L333" s="141"/>
      <c r="M333" s="141"/>
      <c r="N333" s="141"/>
      <c r="O333" s="141"/>
      <c r="P333" s="141"/>
      <c r="Q333" s="141"/>
      <c r="R333" s="141"/>
      <c r="S333" s="141"/>
      <c r="T333" s="141"/>
      <c r="U333" s="141"/>
      <c r="V333" s="141"/>
      <c r="W333" s="141"/>
      <c r="X333" s="141"/>
      <c r="Y333" s="141"/>
      <c r="Z333" s="141"/>
      <c r="AA333" s="141"/>
      <c r="AB333" s="141"/>
      <c r="AC333" s="141"/>
      <c r="AD333" s="141"/>
      <c r="AE333" s="141"/>
      <c r="AF333" s="141"/>
      <c r="AG333" s="141"/>
      <c r="AH333" s="141"/>
      <c r="AI333" s="141"/>
      <c r="AJ333" s="141"/>
      <c r="AK333" s="141"/>
      <c r="AL333" s="141"/>
      <c r="AM333" s="141"/>
      <c r="AN333" s="141"/>
      <c r="AO333" s="141"/>
      <c r="AP333" s="141"/>
      <c r="AQ333" s="141"/>
      <c r="AR333" s="141"/>
      <c r="AS333" s="141"/>
      <c r="AT333" s="141"/>
      <c r="AU333" s="141"/>
      <c r="AV333" s="141"/>
      <c r="AW333" s="141"/>
      <c r="AX333" s="141"/>
      <c r="AY333" s="141"/>
      <c r="AZ333" s="5"/>
    </row>
    <row r="334" spans="1:52" ht="7.2" customHeight="1" x14ac:dyDescent="0.3">
      <c r="A334" s="5"/>
      <c r="B334" s="5"/>
      <c r="C334" s="177" t="s">
        <v>6717</v>
      </c>
      <c r="D334" s="177"/>
      <c r="E334" s="177"/>
      <c r="F334" s="177"/>
      <c r="G334" s="177"/>
      <c r="H334" s="177"/>
      <c r="I334" s="177"/>
      <c r="J334" s="177"/>
      <c r="K334" s="177"/>
      <c r="L334" s="177"/>
      <c r="M334" s="177"/>
      <c r="N334" s="177"/>
      <c r="O334" s="177"/>
      <c r="P334" s="177"/>
      <c r="Q334" s="177"/>
      <c r="R334" s="177"/>
      <c r="S334" s="177"/>
      <c r="T334" s="177"/>
      <c r="U334" s="177"/>
      <c r="V334" s="177"/>
      <c r="W334" s="177"/>
      <c r="X334" s="177"/>
      <c r="Y334" s="177"/>
      <c r="Z334" s="177"/>
      <c r="AA334" s="177"/>
      <c r="AB334" s="177"/>
      <c r="AC334" s="177"/>
      <c r="AD334" s="177"/>
      <c r="AE334" s="177"/>
      <c r="AF334" s="177"/>
      <c r="AG334" s="177"/>
      <c r="AH334" s="177"/>
      <c r="AI334" s="177"/>
      <c r="AJ334" s="177"/>
      <c r="AK334" s="177"/>
      <c r="AL334" s="177"/>
      <c r="AM334" s="177"/>
      <c r="AN334" s="177"/>
      <c r="AO334" s="178" t="s">
        <v>6718</v>
      </c>
      <c r="AP334" s="178"/>
      <c r="AQ334" s="178"/>
      <c r="AR334" s="178"/>
      <c r="AS334" s="178"/>
      <c r="AT334" s="178"/>
      <c r="AU334" s="178"/>
      <c r="AV334" s="178"/>
      <c r="AW334" s="178"/>
      <c r="AX334" s="178"/>
      <c r="AY334" s="5"/>
      <c r="AZ334" s="5"/>
    </row>
    <row r="335" spans="1:52" ht="7.2" customHeight="1" x14ac:dyDescent="0.3">
      <c r="A335" s="5"/>
      <c r="B335" s="5"/>
      <c r="C335" s="177"/>
      <c r="D335" s="177"/>
      <c r="E335" s="177"/>
      <c r="F335" s="177"/>
      <c r="G335" s="177"/>
      <c r="H335" s="177"/>
      <c r="I335" s="177"/>
      <c r="J335" s="177"/>
      <c r="K335" s="177"/>
      <c r="L335" s="177"/>
      <c r="M335" s="177"/>
      <c r="N335" s="177"/>
      <c r="O335" s="177"/>
      <c r="P335" s="177"/>
      <c r="Q335" s="177"/>
      <c r="R335" s="177"/>
      <c r="S335" s="177"/>
      <c r="T335" s="177"/>
      <c r="U335" s="177"/>
      <c r="V335" s="177"/>
      <c r="W335" s="177"/>
      <c r="X335" s="177"/>
      <c r="Y335" s="177"/>
      <c r="Z335" s="177"/>
      <c r="AA335" s="177"/>
      <c r="AB335" s="177"/>
      <c r="AC335" s="177"/>
      <c r="AD335" s="177"/>
      <c r="AE335" s="177"/>
      <c r="AF335" s="177"/>
      <c r="AG335" s="177"/>
      <c r="AH335" s="177"/>
      <c r="AI335" s="177"/>
      <c r="AJ335" s="177"/>
      <c r="AK335" s="177"/>
      <c r="AL335" s="177"/>
      <c r="AM335" s="177"/>
      <c r="AN335" s="177"/>
      <c r="AO335" s="178"/>
      <c r="AP335" s="178"/>
      <c r="AQ335" s="178"/>
      <c r="AR335" s="178"/>
      <c r="AS335" s="178"/>
      <c r="AT335" s="178"/>
      <c r="AU335" s="178"/>
      <c r="AV335" s="178"/>
      <c r="AW335" s="178"/>
      <c r="AX335" s="178"/>
      <c r="AY335" s="5"/>
      <c r="AZ335" s="5"/>
    </row>
    <row r="336" spans="1:52" ht="7.2" customHeight="1" x14ac:dyDescent="0.3">
      <c r="A336" s="5"/>
      <c r="B336" s="5"/>
      <c r="C336" s="179" t="s">
        <v>6711</v>
      </c>
      <c r="D336" s="180"/>
      <c r="E336" s="180"/>
      <c r="F336" s="180"/>
      <c r="G336" s="180"/>
      <c r="H336" s="180"/>
      <c r="I336" s="180"/>
      <c r="J336" s="180"/>
      <c r="K336" s="180"/>
      <c r="L336" s="180"/>
      <c r="M336" s="180"/>
      <c r="N336" s="180"/>
      <c r="O336" s="180"/>
      <c r="P336" s="180"/>
      <c r="Q336" s="180"/>
      <c r="R336" s="180"/>
      <c r="S336" s="180"/>
      <c r="T336" s="180"/>
      <c r="U336" s="180"/>
      <c r="V336" s="180"/>
      <c r="W336" s="180"/>
      <c r="X336" s="180"/>
      <c r="Y336" s="180"/>
      <c r="Z336" s="180"/>
      <c r="AA336" s="180"/>
      <c r="AB336" s="180"/>
      <c r="AC336" s="180"/>
      <c r="AD336" s="180"/>
      <c r="AE336" s="180"/>
      <c r="AF336" s="180"/>
      <c r="AG336" s="180"/>
      <c r="AH336" s="180"/>
      <c r="AI336" s="180"/>
      <c r="AJ336" s="180"/>
      <c r="AK336" s="180"/>
      <c r="AL336" s="180"/>
      <c r="AM336" s="180"/>
      <c r="AN336" s="181"/>
      <c r="AO336" s="197" t="s">
        <v>6710</v>
      </c>
      <c r="AP336" s="198"/>
      <c r="AQ336" s="198"/>
      <c r="AR336" s="198"/>
      <c r="AS336" s="198"/>
      <c r="AT336" s="198"/>
      <c r="AU336" s="198"/>
      <c r="AV336" s="198"/>
      <c r="AW336" s="198"/>
      <c r="AX336" s="199"/>
      <c r="AY336" s="5"/>
      <c r="AZ336" s="5"/>
    </row>
    <row r="337" spans="1:52" ht="7.2" customHeight="1" x14ac:dyDescent="0.3">
      <c r="A337" s="5"/>
      <c r="B337" s="5"/>
      <c r="C337" s="182"/>
      <c r="D337" s="183"/>
      <c r="E337" s="183"/>
      <c r="F337" s="183"/>
      <c r="G337" s="183"/>
      <c r="H337" s="183"/>
      <c r="I337" s="183"/>
      <c r="J337" s="183"/>
      <c r="K337" s="183"/>
      <c r="L337" s="183"/>
      <c r="M337" s="183"/>
      <c r="N337" s="183"/>
      <c r="O337" s="183"/>
      <c r="P337" s="183"/>
      <c r="Q337" s="183"/>
      <c r="R337" s="183"/>
      <c r="S337" s="183"/>
      <c r="T337" s="183"/>
      <c r="U337" s="183"/>
      <c r="V337" s="183"/>
      <c r="W337" s="183"/>
      <c r="X337" s="183"/>
      <c r="Y337" s="183"/>
      <c r="Z337" s="183"/>
      <c r="AA337" s="183"/>
      <c r="AB337" s="183"/>
      <c r="AC337" s="183"/>
      <c r="AD337" s="183"/>
      <c r="AE337" s="183"/>
      <c r="AF337" s="183"/>
      <c r="AG337" s="183"/>
      <c r="AH337" s="183"/>
      <c r="AI337" s="183"/>
      <c r="AJ337" s="183"/>
      <c r="AK337" s="183"/>
      <c r="AL337" s="183"/>
      <c r="AM337" s="183"/>
      <c r="AN337" s="184"/>
      <c r="AO337" s="200"/>
      <c r="AP337" s="201"/>
      <c r="AQ337" s="201"/>
      <c r="AR337" s="201"/>
      <c r="AS337" s="201"/>
      <c r="AT337" s="201"/>
      <c r="AU337" s="201"/>
      <c r="AV337" s="201"/>
      <c r="AW337" s="201"/>
      <c r="AX337" s="202"/>
      <c r="AY337" s="5"/>
      <c r="AZ337" s="5"/>
    </row>
    <row r="338" spans="1:52" ht="7.2" customHeight="1" x14ac:dyDescent="0.3">
      <c r="A338" s="5"/>
      <c r="B338" s="5"/>
      <c r="C338" s="185"/>
      <c r="D338" s="186"/>
      <c r="E338" s="186"/>
      <c r="F338" s="186"/>
      <c r="G338" s="186"/>
      <c r="H338" s="186"/>
      <c r="I338" s="186"/>
      <c r="J338" s="186"/>
      <c r="K338" s="186"/>
      <c r="L338" s="186"/>
      <c r="M338" s="186"/>
      <c r="N338" s="186"/>
      <c r="O338" s="186"/>
      <c r="P338" s="186"/>
      <c r="Q338" s="186"/>
      <c r="R338" s="186"/>
      <c r="S338" s="186"/>
      <c r="T338" s="186"/>
      <c r="U338" s="186"/>
      <c r="V338" s="186"/>
      <c r="W338" s="186"/>
      <c r="X338" s="186"/>
      <c r="Y338" s="186"/>
      <c r="Z338" s="186"/>
      <c r="AA338" s="186"/>
      <c r="AB338" s="186"/>
      <c r="AC338" s="186"/>
      <c r="AD338" s="186"/>
      <c r="AE338" s="186"/>
      <c r="AF338" s="186"/>
      <c r="AG338" s="186"/>
      <c r="AH338" s="186"/>
      <c r="AI338" s="186"/>
      <c r="AJ338" s="186"/>
      <c r="AK338" s="186"/>
      <c r="AL338" s="186"/>
      <c r="AM338" s="186"/>
      <c r="AN338" s="187"/>
      <c r="AO338" s="203"/>
      <c r="AP338" s="204"/>
      <c r="AQ338" s="204"/>
      <c r="AR338" s="204"/>
      <c r="AS338" s="204"/>
      <c r="AT338" s="204"/>
      <c r="AU338" s="204"/>
      <c r="AV338" s="204"/>
      <c r="AW338" s="204"/>
      <c r="AX338" s="205"/>
      <c r="AY338" s="5"/>
      <c r="AZ338" s="5"/>
    </row>
    <row r="339" spans="1:52" ht="7.2" customHeight="1" x14ac:dyDescent="0.3">
      <c r="A339" s="5"/>
      <c r="B339" s="5"/>
      <c r="C339" s="175" t="s">
        <v>6722</v>
      </c>
      <c r="D339" s="175"/>
      <c r="E339" s="175"/>
      <c r="F339" s="175"/>
      <c r="G339" s="175"/>
      <c r="H339" s="175"/>
      <c r="I339" s="175"/>
      <c r="J339" s="175"/>
      <c r="K339" s="175"/>
      <c r="L339" s="175"/>
      <c r="M339" s="175"/>
      <c r="N339" s="175"/>
      <c r="O339" s="175"/>
      <c r="P339" s="175"/>
      <c r="Q339" s="175"/>
      <c r="R339" s="175"/>
      <c r="S339" s="175"/>
      <c r="T339" s="175"/>
      <c r="U339" s="175"/>
      <c r="V339" s="175"/>
      <c r="W339" s="175"/>
      <c r="X339" s="175"/>
      <c r="Y339" s="175"/>
      <c r="Z339" s="175"/>
      <c r="AA339" s="175"/>
      <c r="AB339" s="175"/>
      <c r="AC339" s="175"/>
      <c r="AD339" s="175"/>
      <c r="AE339" s="175"/>
      <c r="AF339" s="175"/>
      <c r="AG339" s="175"/>
      <c r="AH339" s="175"/>
      <c r="AI339" s="175"/>
      <c r="AJ339" s="175"/>
      <c r="AK339" s="175"/>
      <c r="AL339" s="175"/>
      <c r="AM339" s="175"/>
      <c r="AN339" s="175"/>
      <c r="AO339" s="175"/>
      <c r="AP339" s="175"/>
      <c r="AQ339" s="175"/>
      <c r="AR339" s="175"/>
      <c r="AS339" s="175"/>
      <c r="AT339" s="175"/>
      <c r="AU339" s="175"/>
      <c r="AV339" s="175"/>
      <c r="AW339" s="175"/>
      <c r="AX339" s="175"/>
      <c r="AY339" s="5"/>
      <c r="AZ339" s="5"/>
    </row>
    <row r="340" spans="1:52" ht="7.2" customHeight="1" x14ac:dyDescent="0.3">
      <c r="A340" s="5"/>
      <c r="B340" s="5"/>
      <c r="C340" s="176"/>
      <c r="D340" s="176"/>
      <c r="E340" s="176"/>
      <c r="F340" s="176"/>
      <c r="G340" s="176"/>
      <c r="H340" s="176"/>
      <c r="I340" s="176"/>
      <c r="J340" s="176"/>
      <c r="K340" s="176"/>
      <c r="L340" s="176"/>
      <c r="M340" s="176"/>
      <c r="N340" s="176"/>
      <c r="O340" s="176"/>
      <c r="P340" s="176"/>
      <c r="Q340" s="176"/>
      <c r="R340" s="176"/>
      <c r="S340" s="176"/>
      <c r="T340" s="176"/>
      <c r="U340" s="176"/>
      <c r="V340" s="176"/>
      <c r="W340" s="176"/>
      <c r="X340" s="176"/>
      <c r="Y340" s="176"/>
      <c r="Z340" s="176"/>
      <c r="AA340" s="176"/>
      <c r="AB340" s="176"/>
      <c r="AC340" s="176"/>
      <c r="AD340" s="176"/>
      <c r="AE340" s="176"/>
      <c r="AF340" s="176"/>
      <c r="AG340" s="176"/>
      <c r="AH340" s="176"/>
      <c r="AI340" s="176"/>
      <c r="AJ340" s="176"/>
      <c r="AK340" s="176"/>
      <c r="AL340" s="176"/>
      <c r="AM340" s="176"/>
      <c r="AN340" s="176"/>
      <c r="AO340" s="176"/>
      <c r="AP340" s="176"/>
      <c r="AQ340" s="176"/>
      <c r="AR340" s="176"/>
      <c r="AS340" s="176"/>
      <c r="AT340" s="176"/>
      <c r="AU340" s="176"/>
      <c r="AV340" s="176"/>
      <c r="AW340" s="176"/>
      <c r="AX340" s="176"/>
      <c r="AY340" s="5"/>
      <c r="AZ340" s="5"/>
    </row>
    <row r="341" spans="1:52" ht="7.2" customHeight="1" x14ac:dyDescent="0.3">
      <c r="A341" s="5"/>
      <c r="B341" s="5"/>
      <c r="C341" s="76"/>
      <c r="D341" s="76"/>
      <c r="E341" s="76"/>
      <c r="F341" s="76"/>
      <c r="G341" s="76"/>
      <c r="H341" s="76"/>
      <c r="I341" s="76"/>
      <c r="J341" s="76"/>
      <c r="K341" s="76"/>
      <c r="L341" s="76"/>
      <c r="M341" s="76"/>
      <c r="N341" s="76"/>
      <c r="O341" s="76"/>
      <c r="P341" s="76"/>
      <c r="Q341" s="76"/>
      <c r="R341" s="76"/>
      <c r="S341" s="76"/>
      <c r="T341" s="76"/>
      <c r="U341" s="76"/>
      <c r="V341" s="76"/>
      <c r="W341" s="76"/>
      <c r="X341" s="76"/>
      <c r="Y341" s="76"/>
      <c r="Z341" s="76"/>
      <c r="AA341" s="76"/>
      <c r="AB341" s="76"/>
      <c r="AC341" s="76"/>
      <c r="AD341" s="76"/>
      <c r="AE341" s="76"/>
      <c r="AF341" s="76"/>
      <c r="AG341" s="76"/>
      <c r="AH341" s="76"/>
      <c r="AI341" s="76"/>
      <c r="AJ341" s="76"/>
      <c r="AK341" s="76"/>
      <c r="AL341" s="76"/>
      <c r="AM341" s="76"/>
      <c r="AN341" s="76"/>
      <c r="AO341" s="76"/>
      <c r="AP341" s="76"/>
      <c r="AQ341" s="76"/>
      <c r="AR341" s="76"/>
      <c r="AS341" s="76"/>
      <c r="AT341" s="76"/>
      <c r="AU341" s="76"/>
      <c r="AV341" s="76"/>
      <c r="AW341" s="76"/>
      <c r="AX341" s="76"/>
      <c r="AY341" s="5"/>
      <c r="AZ341" s="5"/>
    </row>
    <row r="342" spans="1:52" ht="7.2" customHeight="1" x14ac:dyDescent="0.3">
      <c r="A342" s="5"/>
      <c r="B342" s="5"/>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c r="AA342" s="76"/>
      <c r="AB342" s="76"/>
      <c r="AC342" s="76"/>
      <c r="AD342" s="76"/>
      <c r="AE342" s="76"/>
      <c r="AF342" s="76"/>
      <c r="AG342" s="76"/>
      <c r="AH342" s="76"/>
      <c r="AI342" s="76"/>
      <c r="AJ342" s="76"/>
      <c r="AK342" s="76"/>
      <c r="AL342" s="76"/>
      <c r="AM342" s="76"/>
      <c r="AN342" s="76"/>
      <c r="AO342" s="76"/>
      <c r="AP342" s="76"/>
      <c r="AQ342" s="76"/>
      <c r="AR342" s="76"/>
      <c r="AS342" s="76"/>
      <c r="AT342" s="76"/>
      <c r="AU342" s="76"/>
      <c r="AV342" s="76"/>
      <c r="AW342" s="76"/>
      <c r="AX342" s="76"/>
      <c r="AY342" s="5"/>
      <c r="AZ342" s="5"/>
    </row>
    <row r="343" spans="1:52" ht="7.2" customHeight="1" x14ac:dyDescent="0.3">
      <c r="A343" s="5"/>
      <c r="B343" s="5"/>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c r="AA343" s="76"/>
      <c r="AB343" s="76"/>
      <c r="AC343" s="76"/>
      <c r="AD343" s="76"/>
      <c r="AE343" s="76"/>
      <c r="AF343" s="76"/>
      <c r="AG343" s="76"/>
      <c r="AH343" s="76"/>
      <c r="AI343" s="76"/>
      <c r="AJ343" s="76"/>
      <c r="AK343" s="76"/>
      <c r="AL343" s="76"/>
      <c r="AM343" s="76"/>
      <c r="AN343" s="76"/>
      <c r="AO343" s="76"/>
      <c r="AP343" s="76"/>
      <c r="AQ343" s="76"/>
      <c r="AR343" s="76"/>
      <c r="AS343" s="76"/>
      <c r="AT343" s="76"/>
      <c r="AU343" s="76"/>
      <c r="AV343" s="76"/>
      <c r="AW343" s="76"/>
      <c r="AX343" s="76"/>
      <c r="AY343" s="5"/>
      <c r="AZ343" s="5"/>
    </row>
    <row r="344" spans="1:52" ht="7.2" customHeight="1" x14ac:dyDescent="0.3">
      <c r="A344" s="5"/>
      <c r="B344" s="5"/>
      <c r="C344" s="5"/>
      <c r="D344" s="5"/>
      <c r="E344" s="5"/>
      <c r="F344" s="5"/>
      <c r="G344" s="5"/>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c r="AX344" s="5"/>
      <c r="AY344" s="5"/>
      <c r="AZ344" s="5"/>
    </row>
    <row r="345" spans="1:52" ht="7.2" customHeight="1" x14ac:dyDescent="0.3">
      <c r="A345" s="5"/>
      <c r="B345" s="5"/>
      <c r="C345" s="231">
        <v>3</v>
      </c>
      <c r="D345" s="232"/>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c r="AX345" s="20"/>
      <c r="AY345" s="5"/>
      <c r="AZ345" s="5"/>
    </row>
    <row r="346" spans="1:52" ht="7.2" customHeight="1" x14ac:dyDescent="0.3">
      <c r="A346" s="5"/>
      <c r="B346" s="5"/>
      <c r="C346" s="231"/>
      <c r="D346" s="232"/>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row>
    <row r="347" spans="1:52" ht="7.2" customHeight="1" x14ac:dyDescent="0.3">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row>
    <row r="348" spans="1:52" ht="7.2"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5"/>
      <c r="AK348" s="5"/>
      <c r="AL348" s="5"/>
      <c r="AM348" s="5"/>
      <c r="AN348" s="5"/>
      <c r="AO348" s="5"/>
      <c r="AP348" s="5"/>
      <c r="AQ348" s="5"/>
      <c r="AR348" s="5"/>
      <c r="AS348" s="5"/>
      <c r="AT348" s="5"/>
      <c r="AU348" s="5"/>
      <c r="AV348" s="5"/>
      <c r="AW348" s="5"/>
      <c r="AX348" s="5"/>
      <c r="AY348" s="5"/>
      <c r="AZ348" s="5"/>
    </row>
    <row r="349" spans="1:52" ht="7.2" customHeight="1" x14ac:dyDescent="0.3">
      <c r="A349" s="1"/>
      <c r="B349" s="1"/>
      <c r="C349" s="1"/>
      <c r="D349" s="1"/>
      <c r="E349" s="1"/>
      <c r="F349" s="1"/>
      <c r="G349" s="1"/>
      <c r="H349" s="1"/>
      <c r="I349" s="1"/>
      <c r="J349" s="1"/>
      <c r="K349" s="1"/>
      <c r="L349" s="1"/>
      <c r="M349" s="1"/>
      <c r="N349" s="1"/>
      <c r="O349" s="1"/>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row>
    <row r="350" spans="1:52" ht="11.4" customHeight="1" x14ac:dyDescent="0.3">
      <c r="A350" s="1"/>
      <c r="B350" s="1"/>
      <c r="C350" s="1"/>
      <c r="D350" s="1"/>
      <c r="E350" s="1"/>
      <c r="F350" s="1"/>
      <c r="G350" s="1"/>
      <c r="H350" s="1"/>
      <c r="I350" s="1"/>
      <c r="J350" s="1"/>
      <c r="K350" s="1"/>
      <c r="L350" s="1"/>
      <c r="M350" s="1"/>
      <c r="N350" s="1"/>
      <c r="O350" s="1"/>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row>
  </sheetData>
  <sheetProtection algorithmName="SHA-512" hashValue="JdTvnxR20+1BNyoexocJkPy0at2sbyETB1Xixi+qMYBMNa37SpkxPPI5lYj6qLvG9Rnkq7wgrzrCnVFB6WnVnw==" saltValue="NG+ML6KDXF6Npg37euhKJA==" spinCount="100000" sheet="1" objects="1" scenarios="1"/>
  <mergeCells count="333">
    <mergeCell ref="C149:O151"/>
    <mergeCell ref="P149:T151"/>
    <mergeCell ref="U149:Y151"/>
    <mergeCell ref="Z149:AD151"/>
    <mergeCell ref="AE149:AI151"/>
    <mergeCell ref="AJ149:AN151"/>
    <mergeCell ref="AO149:AS151"/>
    <mergeCell ref="AT149:AX151"/>
    <mergeCell ref="C146:O148"/>
    <mergeCell ref="P146:T148"/>
    <mergeCell ref="U146:Y148"/>
    <mergeCell ref="Z146:AD148"/>
    <mergeCell ref="AE146:AI148"/>
    <mergeCell ref="AJ146:AN148"/>
    <mergeCell ref="C140:O142"/>
    <mergeCell ref="P140:T142"/>
    <mergeCell ref="U140:Y142"/>
    <mergeCell ref="Z140:AD142"/>
    <mergeCell ref="AE140:AI142"/>
    <mergeCell ref="AJ140:AN142"/>
    <mergeCell ref="C31:AB33"/>
    <mergeCell ref="AC31:AX33"/>
    <mergeCell ref="AO146:AS148"/>
    <mergeCell ref="AT146:AX148"/>
    <mergeCell ref="AO140:AS142"/>
    <mergeCell ref="AT140:AX142"/>
    <mergeCell ref="C143:O145"/>
    <mergeCell ref="P143:T145"/>
    <mergeCell ref="U143:Y145"/>
    <mergeCell ref="Z143:AD145"/>
    <mergeCell ref="P134:T136"/>
    <mergeCell ref="U134:Y136"/>
    <mergeCell ref="Z134:AD136"/>
    <mergeCell ref="AE134:AI136"/>
    <mergeCell ref="AJ134:AN136"/>
    <mergeCell ref="AO134:AS136"/>
    <mergeCell ref="AT134:AX136"/>
    <mergeCell ref="AE143:AI145"/>
    <mergeCell ref="AJ143:AN145"/>
    <mergeCell ref="AO143:AS145"/>
    <mergeCell ref="AT143:AX145"/>
    <mergeCell ref="AE137:AI139"/>
    <mergeCell ref="AJ137:AN139"/>
    <mergeCell ref="AO137:AS139"/>
    <mergeCell ref="AT137:AX139"/>
    <mergeCell ref="AO100:AS102"/>
    <mergeCell ref="AT100:AX102"/>
    <mergeCell ref="C100:O102"/>
    <mergeCell ref="P100:T102"/>
    <mergeCell ref="U100:Y102"/>
    <mergeCell ref="Z100:AD102"/>
    <mergeCell ref="AE100:AI102"/>
    <mergeCell ref="AJ100:AN102"/>
    <mergeCell ref="AO94:AS96"/>
    <mergeCell ref="AT94:AX96"/>
    <mergeCell ref="C97:O99"/>
    <mergeCell ref="P97:T99"/>
    <mergeCell ref="U97:Y99"/>
    <mergeCell ref="Z97:AD99"/>
    <mergeCell ref="AE97:AI99"/>
    <mergeCell ref="AJ97:AN99"/>
    <mergeCell ref="AO97:AS99"/>
    <mergeCell ref="AT97:AX99"/>
    <mergeCell ref="C94:O96"/>
    <mergeCell ref="P94:T96"/>
    <mergeCell ref="U94:Y96"/>
    <mergeCell ref="Z94:AD96"/>
    <mergeCell ref="AE94:AI96"/>
    <mergeCell ref="AJ94:AN96"/>
    <mergeCell ref="C91:O93"/>
    <mergeCell ref="P91:T93"/>
    <mergeCell ref="U91:Y93"/>
    <mergeCell ref="Z91:AD93"/>
    <mergeCell ref="AE91:AI93"/>
    <mergeCell ref="AJ91:AN93"/>
    <mergeCell ref="AO91:AS93"/>
    <mergeCell ref="AT91:AX93"/>
    <mergeCell ref="C88:O90"/>
    <mergeCell ref="P88:T90"/>
    <mergeCell ref="U88:Y90"/>
    <mergeCell ref="Z88:AD90"/>
    <mergeCell ref="AE88:AI90"/>
    <mergeCell ref="AJ88:AN90"/>
    <mergeCell ref="C85:O87"/>
    <mergeCell ref="P85:T87"/>
    <mergeCell ref="U85:Y87"/>
    <mergeCell ref="Z85:AD87"/>
    <mergeCell ref="AE85:AI87"/>
    <mergeCell ref="AJ85:AN87"/>
    <mergeCell ref="AO85:AS87"/>
    <mergeCell ref="AT85:AX87"/>
    <mergeCell ref="AO88:AS90"/>
    <mergeCell ref="AT88:AX90"/>
    <mergeCell ref="C78:AY80"/>
    <mergeCell ref="C81:O84"/>
    <mergeCell ref="P81:T84"/>
    <mergeCell ref="U81:Y84"/>
    <mergeCell ref="Z81:AD84"/>
    <mergeCell ref="AE81:AI84"/>
    <mergeCell ref="AJ81:AN84"/>
    <mergeCell ref="AO81:AS84"/>
    <mergeCell ref="AT81:AX84"/>
    <mergeCell ref="AE69:AI71"/>
    <mergeCell ref="AJ69:AN71"/>
    <mergeCell ref="AO69:AS71"/>
    <mergeCell ref="AT69:AX71"/>
    <mergeCell ref="C72:O74"/>
    <mergeCell ref="P72:T74"/>
    <mergeCell ref="U72:Y74"/>
    <mergeCell ref="Z72:AD74"/>
    <mergeCell ref="AE72:AI74"/>
    <mergeCell ref="AJ72:AN74"/>
    <mergeCell ref="AO72:AS74"/>
    <mergeCell ref="AT72:AX74"/>
    <mergeCell ref="AO63:AS65"/>
    <mergeCell ref="AT63:AX65"/>
    <mergeCell ref="C66:O68"/>
    <mergeCell ref="P66:T68"/>
    <mergeCell ref="U66:Y68"/>
    <mergeCell ref="Z66:AD68"/>
    <mergeCell ref="AE66:AI68"/>
    <mergeCell ref="AJ66:AN68"/>
    <mergeCell ref="AO66:AS68"/>
    <mergeCell ref="AT66:AX68"/>
    <mergeCell ref="C63:O65"/>
    <mergeCell ref="P63:T65"/>
    <mergeCell ref="U63:Y65"/>
    <mergeCell ref="Z63:AD65"/>
    <mergeCell ref="AE63:AI65"/>
    <mergeCell ref="AJ63:AN65"/>
    <mergeCell ref="C57:O59"/>
    <mergeCell ref="P57:T59"/>
    <mergeCell ref="U57:Y59"/>
    <mergeCell ref="Z57:AD59"/>
    <mergeCell ref="AE57:AI59"/>
    <mergeCell ref="AJ57:AN59"/>
    <mergeCell ref="AO57:AS59"/>
    <mergeCell ref="AT57:AX59"/>
    <mergeCell ref="C60:O62"/>
    <mergeCell ref="P60:T62"/>
    <mergeCell ref="U60:Y62"/>
    <mergeCell ref="Z60:AD62"/>
    <mergeCell ref="AE60:AI62"/>
    <mergeCell ref="AJ60:AN62"/>
    <mergeCell ref="AO60:AS62"/>
    <mergeCell ref="AT60:AX62"/>
    <mergeCell ref="C53:O56"/>
    <mergeCell ref="P53:T56"/>
    <mergeCell ref="U53:Y56"/>
    <mergeCell ref="Z53:AD56"/>
    <mergeCell ref="AO44:AS46"/>
    <mergeCell ref="AT44:AX46"/>
    <mergeCell ref="C44:O46"/>
    <mergeCell ref="P44:T46"/>
    <mergeCell ref="U44:Y46"/>
    <mergeCell ref="Z44:AD46"/>
    <mergeCell ref="AE44:AI46"/>
    <mergeCell ref="AJ44:AN46"/>
    <mergeCell ref="AE53:AI56"/>
    <mergeCell ref="AJ53:AN56"/>
    <mergeCell ref="AO53:AS56"/>
    <mergeCell ref="AT53:AX56"/>
    <mergeCell ref="AE40:AI43"/>
    <mergeCell ref="AJ40:AN43"/>
    <mergeCell ref="AO40:AS43"/>
    <mergeCell ref="C40:O43"/>
    <mergeCell ref="C22:AB24"/>
    <mergeCell ref="C25:AB27"/>
    <mergeCell ref="C28:AB30"/>
    <mergeCell ref="C37:AY39"/>
    <mergeCell ref="C50:AY52"/>
    <mergeCell ref="C345:D346"/>
    <mergeCell ref="C228:D229"/>
    <mergeCell ref="S234:AH238"/>
    <mergeCell ref="S117:AH121"/>
    <mergeCell ref="C110:Q115"/>
    <mergeCell ref="T110:AG111"/>
    <mergeCell ref="AI110:AU112"/>
    <mergeCell ref="T112:AG113"/>
    <mergeCell ref="AI113:AU115"/>
    <mergeCell ref="T114:AG115"/>
    <mergeCell ref="C127:AY129"/>
    <mergeCell ref="C130:O133"/>
    <mergeCell ref="P130:T133"/>
    <mergeCell ref="U130:Y133"/>
    <mergeCell ref="Z130:AD133"/>
    <mergeCell ref="AE130:AI133"/>
    <mergeCell ref="C137:O139"/>
    <mergeCell ref="P137:T139"/>
    <mergeCell ref="U137:Y139"/>
    <mergeCell ref="Z137:AD139"/>
    <mergeCell ref="AJ130:AN133"/>
    <mergeCell ref="AO130:AS133"/>
    <mergeCell ref="AT130:AX133"/>
    <mergeCell ref="C134:O136"/>
    <mergeCell ref="C161:AB163"/>
    <mergeCell ref="AC161:AX163"/>
    <mergeCell ref="C164:AB166"/>
    <mergeCell ref="AC164:AX166"/>
    <mergeCell ref="AQ4:AY11"/>
    <mergeCell ref="H5:AL7"/>
    <mergeCell ref="H8:AL10"/>
    <mergeCell ref="C155:AY157"/>
    <mergeCell ref="C158:AB160"/>
    <mergeCell ref="AC158:AX160"/>
    <mergeCell ref="C16:AY18"/>
    <mergeCell ref="C19:AB21"/>
    <mergeCell ref="AC19:AX21"/>
    <mergeCell ref="AC22:AX24"/>
    <mergeCell ref="C69:O71"/>
    <mergeCell ref="P69:T71"/>
    <mergeCell ref="U69:Y71"/>
    <mergeCell ref="Z69:AD71"/>
    <mergeCell ref="AC25:AX27"/>
    <mergeCell ref="AC28:AX30"/>
    <mergeCell ref="AT40:AX43"/>
    <mergeCell ref="P40:T43"/>
    <mergeCell ref="U40:Y43"/>
    <mergeCell ref="Z40:AD43"/>
    <mergeCell ref="C184:AY186"/>
    <mergeCell ref="C173:AB175"/>
    <mergeCell ref="AC173:AX175"/>
    <mergeCell ref="C176:AB178"/>
    <mergeCell ref="AC176:AX178"/>
    <mergeCell ref="C179:AX180"/>
    <mergeCell ref="C167:AB169"/>
    <mergeCell ref="AC167:AX169"/>
    <mergeCell ref="C170:AB172"/>
    <mergeCell ref="AC170:AX172"/>
    <mergeCell ref="AT187:AX189"/>
    <mergeCell ref="AJ190:AN192"/>
    <mergeCell ref="AO190:AS192"/>
    <mergeCell ref="AT190:AX192"/>
    <mergeCell ref="C187:AI189"/>
    <mergeCell ref="C190:AI192"/>
    <mergeCell ref="AJ187:AN189"/>
    <mergeCell ref="AO187:AS189"/>
    <mergeCell ref="AJ193:AN195"/>
    <mergeCell ref="AO193:AS195"/>
    <mergeCell ref="AT193:AX195"/>
    <mergeCell ref="C193:AI195"/>
    <mergeCell ref="C196:AI198"/>
    <mergeCell ref="C199:AI201"/>
    <mergeCell ref="C202:AI204"/>
    <mergeCell ref="C205:AI207"/>
    <mergeCell ref="C208:AI210"/>
    <mergeCell ref="AJ208:AN210"/>
    <mergeCell ref="AO208:AS210"/>
    <mergeCell ref="AT208:AX210"/>
    <mergeCell ref="AJ202:AN204"/>
    <mergeCell ref="AO202:AS204"/>
    <mergeCell ref="AT202:AX204"/>
    <mergeCell ref="AJ205:AN207"/>
    <mergeCell ref="AO205:AS207"/>
    <mergeCell ref="AT205:AX207"/>
    <mergeCell ref="AJ196:AN198"/>
    <mergeCell ref="AO196:AS198"/>
    <mergeCell ref="AT196:AX198"/>
    <mergeCell ref="AJ199:AN201"/>
    <mergeCell ref="AO199:AS201"/>
    <mergeCell ref="AT199:AX201"/>
    <mergeCell ref="C220:AX221"/>
    <mergeCell ref="C257:AY259"/>
    <mergeCell ref="C211:AI213"/>
    <mergeCell ref="AJ211:AN213"/>
    <mergeCell ref="AO211:AS213"/>
    <mergeCell ref="AT211:AX213"/>
    <mergeCell ref="C214:AI216"/>
    <mergeCell ref="AJ214:AN216"/>
    <mergeCell ref="AO214:AS216"/>
    <mergeCell ref="AT214:AX216"/>
    <mergeCell ref="C217:AI219"/>
    <mergeCell ref="AJ217:AN219"/>
    <mergeCell ref="AO217:AS219"/>
    <mergeCell ref="AT217:AX219"/>
    <mergeCell ref="C280:AN282"/>
    <mergeCell ref="C283:AN285"/>
    <mergeCell ref="C286:AN288"/>
    <mergeCell ref="C289:AN291"/>
    <mergeCell ref="AO265:AX267"/>
    <mergeCell ref="AO268:AX270"/>
    <mergeCell ref="AO271:AX273"/>
    <mergeCell ref="AO274:AX276"/>
    <mergeCell ref="AO277:AX279"/>
    <mergeCell ref="AO280:AX282"/>
    <mergeCell ref="AO283:AX285"/>
    <mergeCell ref="AO286:AX288"/>
    <mergeCell ref="AO289:AX291"/>
    <mergeCell ref="C262:AN264"/>
    <mergeCell ref="AO262:AX264"/>
    <mergeCell ref="AO260:AX261"/>
    <mergeCell ref="C260:AN261"/>
    <mergeCell ref="C265:AN267"/>
    <mergeCell ref="C268:AN270"/>
    <mergeCell ref="C271:AN273"/>
    <mergeCell ref="C274:AN276"/>
    <mergeCell ref="C277:AN279"/>
    <mergeCell ref="C319:AN321"/>
    <mergeCell ref="AO319:AX321"/>
    <mergeCell ref="C292:AN294"/>
    <mergeCell ref="AO292:AX294"/>
    <mergeCell ref="C295:AN297"/>
    <mergeCell ref="AO295:AX297"/>
    <mergeCell ref="C298:AN300"/>
    <mergeCell ref="AO298:AX300"/>
    <mergeCell ref="C301:AN303"/>
    <mergeCell ref="AO301:AX303"/>
    <mergeCell ref="C304:AN306"/>
    <mergeCell ref="AO304:AX306"/>
    <mergeCell ref="C339:AX340"/>
    <mergeCell ref="C244:AY246"/>
    <mergeCell ref="C247:AN248"/>
    <mergeCell ref="AO247:AX248"/>
    <mergeCell ref="C249:AN251"/>
    <mergeCell ref="AO249:AX251"/>
    <mergeCell ref="C252:AX253"/>
    <mergeCell ref="C322:AN324"/>
    <mergeCell ref="AO322:AX324"/>
    <mergeCell ref="C325:AN327"/>
    <mergeCell ref="AO325:AX327"/>
    <mergeCell ref="C331:AY333"/>
    <mergeCell ref="C334:AN335"/>
    <mergeCell ref="AO334:AX335"/>
    <mergeCell ref="C336:AN338"/>
    <mergeCell ref="AO336:AX338"/>
    <mergeCell ref="C307:AN309"/>
    <mergeCell ref="AO307:AX309"/>
    <mergeCell ref="C310:AN312"/>
    <mergeCell ref="AO310:AX312"/>
    <mergeCell ref="C313:AN315"/>
    <mergeCell ref="AO313:AX315"/>
    <mergeCell ref="C316:AN318"/>
    <mergeCell ref="AO316:AX318"/>
  </mergeCells>
  <phoneticPr fontId="6" type="noConversion"/>
  <hyperlinks>
    <hyperlink ref="T112" r:id="rId1" xr:uid="{6D87C2CC-5327-478C-A531-95CC29F6C14D}"/>
  </hyperlinks>
  <pageMargins left="0" right="0" top="0" bottom="0" header="0" footer="0"/>
  <pageSetup paperSize="9"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F247D-F2DC-474C-803D-7D571B17E81A}">
  <dimension ref="A1:Q178"/>
  <sheetViews>
    <sheetView workbookViewId="0">
      <selection activeCell="B25" sqref="B25"/>
    </sheetView>
  </sheetViews>
  <sheetFormatPr defaultRowHeight="14.4" x14ac:dyDescent="0.3"/>
  <cols>
    <col min="1" max="1" width="23.88671875" style="54" bestFit="1" customWidth="1"/>
    <col min="2" max="2" width="32.6640625" style="54" bestFit="1" customWidth="1"/>
    <col min="3" max="3" width="30.33203125" style="54" bestFit="1" customWidth="1"/>
    <col min="4" max="4" width="27" style="54" bestFit="1" customWidth="1"/>
    <col min="5" max="5" width="10.44140625" style="55" hidden="1" customWidth="1"/>
    <col min="6" max="6" width="9.44140625" style="56" hidden="1" customWidth="1"/>
    <col min="7" max="8" width="11.44140625" style="34" hidden="1" customWidth="1"/>
    <col min="9" max="11" width="14.44140625" style="57" customWidth="1"/>
    <col min="14" max="14" width="26.33203125" customWidth="1"/>
    <col min="15" max="15" width="11.88671875" bestFit="1" customWidth="1"/>
    <col min="16" max="16" width="10.33203125" bestFit="1" customWidth="1"/>
  </cols>
  <sheetData>
    <row r="1" spans="1:17" x14ac:dyDescent="0.3">
      <c r="A1" s="31" t="s">
        <v>65</v>
      </c>
      <c r="B1" s="31" t="s">
        <v>66</v>
      </c>
      <c r="C1" s="32" t="s">
        <v>67</v>
      </c>
      <c r="D1" s="32" t="s">
        <v>68</v>
      </c>
      <c r="E1" s="33" t="s">
        <v>69</v>
      </c>
      <c r="F1" s="240" t="s">
        <v>70</v>
      </c>
      <c r="G1" s="240"/>
      <c r="I1" s="57" t="s">
        <v>95</v>
      </c>
      <c r="J1" s="57" t="s">
        <v>6723</v>
      </c>
      <c r="K1" s="57" t="s">
        <v>6724</v>
      </c>
      <c r="N1" t="s">
        <v>237</v>
      </c>
      <c r="O1" s="30">
        <v>0</v>
      </c>
      <c r="Q1" t="s">
        <v>236</v>
      </c>
    </row>
    <row r="2" spans="1:17" x14ac:dyDescent="0.3">
      <c r="A2" s="35" t="s">
        <v>62</v>
      </c>
      <c r="B2" s="35" t="s">
        <v>72</v>
      </c>
      <c r="C2" s="36" t="s">
        <v>73</v>
      </c>
      <c r="D2" s="36" t="s">
        <v>74</v>
      </c>
      <c r="E2" s="37">
        <v>400</v>
      </c>
      <c r="F2" s="38">
        <f t="shared" ref="F2:F65" si="0">(E2-G2)/E2</f>
        <v>0.75</v>
      </c>
      <c r="G2" s="39">
        <v>100</v>
      </c>
      <c r="H2" s="34">
        <f>81000/12</f>
        <v>6750</v>
      </c>
      <c r="I2" s="57">
        <f>($O$2*(J2+K2))-$O$2</f>
        <v>0</v>
      </c>
      <c r="J2" s="57">
        <v>1</v>
      </c>
      <c r="K2" s="57">
        <v>0</v>
      </c>
      <c r="N2" t="s">
        <v>62</v>
      </c>
      <c r="O2" s="30">
        <v>69</v>
      </c>
      <c r="Q2" t="s">
        <v>233</v>
      </c>
    </row>
    <row r="3" spans="1:17" x14ac:dyDescent="0.3">
      <c r="A3" s="40" t="s">
        <v>62</v>
      </c>
      <c r="B3" s="40" t="s">
        <v>72</v>
      </c>
      <c r="C3" s="41" t="s">
        <v>73</v>
      </c>
      <c r="D3" s="41" t="s">
        <v>75</v>
      </c>
      <c r="E3" s="42">
        <v>550</v>
      </c>
      <c r="F3" s="43">
        <f t="shared" si="0"/>
        <v>0.74545454545454548</v>
      </c>
      <c r="G3" s="44">
        <v>140</v>
      </c>
      <c r="I3" s="57">
        <f>($O$2*(J3+K3))-$O$2</f>
        <v>13.799999999999997</v>
      </c>
      <c r="J3" s="57">
        <v>1.2</v>
      </c>
      <c r="K3" s="57">
        <v>0</v>
      </c>
      <c r="N3" t="s">
        <v>63</v>
      </c>
      <c r="O3" s="30">
        <v>199</v>
      </c>
      <c r="Q3" t="s">
        <v>234</v>
      </c>
    </row>
    <row r="4" spans="1:17" x14ac:dyDescent="0.3">
      <c r="A4" s="40" t="s">
        <v>62</v>
      </c>
      <c r="B4" s="40" t="s">
        <v>72</v>
      </c>
      <c r="C4" s="41" t="s">
        <v>73</v>
      </c>
      <c r="D4" s="41" t="s">
        <v>76</v>
      </c>
      <c r="E4" s="42">
        <v>650</v>
      </c>
      <c r="F4" s="43">
        <f t="shared" si="0"/>
        <v>0.75384615384615383</v>
      </c>
      <c r="G4" s="44">
        <v>160</v>
      </c>
      <c r="I4" s="57">
        <f t="shared" ref="I4:I8" si="1">($O$2*(J4+K4))-$O$2</f>
        <v>27.599999999999994</v>
      </c>
      <c r="J4" s="57">
        <v>1.4</v>
      </c>
      <c r="K4" s="57">
        <v>0</v>
      </c>
      <c r="N4" t="s">
        <v>64</v>
      </c>
      <c r="O4" s="30">
        <v>299</v>
      </c>
    </row>
    <row r="5" spans="1:17" x14ac:dyDescent="0.3">
      <c r="A5" s="40" t="s">
        <v>62</v>
      </c>
      <c r="B5" s="40" t="s">
        <v>72</v>
      </c>
      <c r="C5" s="41" t="s">
        <v>73</v>
      </c>
      <c r="D5" s="41" t="s">
        <v>77</v>
      </c>
      <c r="E5" s="42">
        <v>750</v>
      </c>
      <c r="F5" s="43">
        <f t="shared" si="0"/>
        <v>0.7466666666666667</v>
      </c>
      <c r="G5" s="44">
        <v>190</v>
      </c>
      <c r="I5" s="57">
        <f t="shared" si="1"/>
        <v>41.400000000000006</v>
      </c>
      <c r="J5" s="57">
        <v>1.6</v>
      </c>
      <c r="K5" s="57">
        <v>0</v>
      </c>
      <c r="N5" t="s">
        <v>101</v>
      </c>
      <c r="O5" s="30">
        <v>499</v>
      </c>
    </row>
    <row r="6" spans="1:17" x14ac:dyDescent="0.3">
      <c r="A6" s="40" t="s">
        <v>62</v>
      </c>
      <c r="B6" s="40" t="s">
        <v>72</v>
      </c>
      <c r="C6" s="41" t="s">
        <v>73</v>
      </c>
      <c r="D6" s="41" t="s">
        <v>78</v>
      </c>
      <c r="E6" s="42">
        <v>730</v>
      </c>
      <c r="F6" s="43">
        <f t="shared" si="0"/>
        <v>0.75342465753424659</v>
      </c>
      <c r="G6" s="44">
        <v>180</v>
      </c>
      <c r="I6" s="57">
        <f t="shared" si="1"/>
        <v>31.049999999999997</v>
      </c>
      <c r="J6" s="57">
        <v>1.45</v>
      </c>
      <c r="K6" s="57">
        <v>0</v>
      </c>
    </row>
    <row r="7" spans="1:17" x14ac:dyDescent="0.3">
      <c r="A7" s="40" t="s">
        <v>62</v>
      </c>
      <c r="B7" s="40" t="s">
        <v>72</v>
      </c>
      <c r="C7" s="41" t="s">
        <v>73</v>
      </c>
      <c r="D7" s="41" t="s">
        <v>79</v>
      </c>
      <c r="E7" s="42">
        <v>650</v>
      </c>
      <c r="F7" s="43">
        <f t="shared" si="0"/>
        <v>0.75384615384615383</v>
      </c>
      <c r="G7" s="44">
        <v>160</v>
      </c>
      <c r="I7" s="57">
        <f t="shared" si="1"/>
        <v>17.25</v>
      </c>
      <c r="J7" s="57">
        <v>1.25</v>
      </c>
      <c r="K7" s="57">
        <v>0</v>
      </c>
      <c r="N7" t="s">
        <v>98</v>
      </c>
    </row>
    <row r="8" spans="1:17" x14ac:dyDescent="0.3">
      <c r="A8" s="40" t="s">
        <v>62</v>
      </c>
      <c r="B8" s="45" t="s">
        <v>72</v>
      </c>
      <c r="C8" s="46" t="s">
        <v>73</v>
      </c>
      <c r="D8" s="46" t="s">
        <v>80</v>
      </c>
      <c r="E8" s="47">
        <v>800</v>
      </c>
      <c r="F8" s="48">
        <f t="shared" si="0"/>
        <v>0.75</v>
      </c>
      <c r="G8" s="49">
        <v>200</v>
      </c>
      <c r="I8" s="57">
        <f t="shared" si="1"/>
        <v>44.849999999999994</v>
      </c>
      <c r="J8" s="57">
        <v>1.65</v>
      </c>
      <c r="K8" s="57">
        <v>0</v>
      </c>
      <c r="N8" s="41" t="s">
        <v>73</v>
      </c>
    </row>
    <row r="9" spans="1:17" x14ac:dyDescent="0.3">
      <c r="A9" s="40" t="s">
        <v>71</v>
      </c>
      <c r="B9" s="40" t="s">
        <v>81</v>
      </c>
      <c r="C9" s="41" t="s">
        <v>82</v>
      </c>
      <c r="D9" s="41" t="s">
        <v>74</v>
      </c>
      <c r="E9" s="42">
        <v>814.02</v>
      </c>
      <c r="F9" s="50">
        <f t="shared" si="0"/>
        <v>0.75430579101250583</v>
      </c>
      <c r="G9" s="34">
        <v>200</v>
      </c>
      <c r="H9" s="34">
        <f>180000/12</f>
        <v>15000</v>
      </c>
      <c r="I9" s="57">
        <f>($O$3*(J9+K9))-$O$3</f>
        <v>0</v>
      </c>
      <c r="J9" s="57">
        <v>1</v>
      </c>
      <c r="K9" s="57">
        <v>0</v>
      </c>
      <c r="N9" s="41" t="s">
        <v>82</v>
      </c>
    </row>
    <row r="10" spans="1:17" x14ac:dyDescent="0.3">
      <c r="A10" s="40" t="s">
        <v>71</v>
      </c>
      <c r="B10" s="40" t="s">
        <v>81</v>
      </c>
      <c r="C10" s="41" t="s">
        <v>82</v>
      </c>
      <c r="D10" s="41" t="s">
        <v>75</v>
      </c>
      <c r="E10" s="42">
        <v>1065.1300000000001</v>
      </c>
      <c r="F10" s="50">
        <f t="shared" si="0"/>
        <v>0.74650981570324748</v>
      </c>
      <c r="G10" s="34">
        <v>270</v>
      </c>
      <c r="I10" s="57">
        <f t="shared" ref="I10:I50" si="2">($O$3*(J10+K10))-$O$3</f>
        <v>39.799999999999983</v>
      </c>
      <c r="J10" s="57">
        <v>1.2</v>
      </c>
      <c r="K10" s="57">
        <v>0</v>
      </c>
      <c r="N10" s="41" t="s">
        <v>83</v>
      </c>
    </row>
    <row r="11" spans="1:17" x14ac:dyDescent="0.3">
      <c r="A11" s="40" t="s">
        <v>71</v>
      </c>
      <c r="B11" s="40" t="s">
        <v>81</v>
      </c>
      <c r="C11" s="41" t="s">
        <v>82</v>
      </c>
      <c r="D11" s="41" t="s">
        <v>76</v>
      </c>
      <c r="E11" s="42">
        <v>1185.1300000000001</v>
      </c>
      <c r="F11" s="50">
        <f t="shared" si="0"/>
        <v>0.74686321331837013</v>
      </c>
      <c r="G11" s="34">
        <v>300</v>
      </c>
      <c r="I11" s="57">
        <f t="shared" si="2"/>
        <v>79.599999999999966</v>
      </c>
      <c r="J11" s="57">
        <v>1.4</v>
      </c>
      <c r="K11" s="57">
        <v>0</v>
      </c>
      <c r="N11" s="41" t="s">
        <v>85</v>
      </c>
    </row>
    <row r="12" spans="1:17" x14ac:dyDescent="0.3">
      <c r="A12" s="40" t="s">
        <v>71</v>
      </c>
      <c r="B12" s="40" t="s">
        <v>81</v>
      </c>
      <c r="C12" s="41" t="s">
        <v>82</v>
      </c>
      <c r="D12" s="41" t="s">
        <v>77</v>
      </c>
      <c r="E12" s="42">
        <v>1370.6999999999998</v>
      </c>
      <c r="F12" s="50">
        <f t="shared" si="0"/>
        <v>0.75195155759830745</v>
      </c>
      <c r="G12" s="34">
        <v>340</v>
      </c>
      <c r="I12" s="57">
        <f t="shared" si="2"/>
        <v>119.40000000000003</v>
      </c>
      <c r="J12" s="57">
        <v>1.6</v>
      </c>
      <c r="K12" s="57">
        <v>0</v>
      </c>
      <c r="N12" s="41" t="s">
        <v>86</v>
      </c>
    </row>
    <row r="13" spans="1:17" x14ac:dyDescent="0.3">
      <c r="A13" s="40" t="s">
        <v>71</v>
      </c>
      <c r="B13" s="40" t="s">
        <v>81</v>
      </c>
      <c r="C13" s="41" t="s">
        <v>82</v>
      </c>
      <c r="D13" s="41" t="s">
        <v>78</v>
      </c>
      <c r="E13" s="42">
        <v>1334.1479999999999</v>
      </c>
      <c r="F13" s="50">
        <f t="shared" si="0"/>
        <v>0.75265113015947249</v>
      </c>
      <c r="G13" s="34">
        <v>330</v>
      </c>
      <c r="I13" s="57">
        <f t="shared" si="2"/>
        <v>89.550000000000011</v>
      </c>
      <c r="J13" s="57">
        <v>1.45</v>
      </c>
      <c r="K13" s="57">
        <v>0</v>
      </c>
      <c r="N13" s="41" t="s">
        <v>87</v>
      </c>
    </row>
    <row r="14" spans="1:17" x14ac:dyDescent="0.3">
      <c r="A14" s="40" t="s">
        <v>71</v>
      </c>
      <c r="B14" s="40" t="s">
        <v>81</v>
      </c>
      <c r="C14" s="41" t="s">
        <v>82</v>
      </c>
      <c r="D14" s="41" t="s">
        <v>79</v>
      </c>
      <c r="E14" s="42">
        <v>1187.94</v>
      </c>
      <c r="F14" s="50">
        <f t="shared" si="0"/>
        <v>0.74746199302995098</v>
      </c>
      <c r="G14" s="34">
        <v>300</v>
      </c>
      <c r="I14" s="57">
        <f t="shared" si="2"/>
        <v>49.75</v>
      </c>
      <c r="J14" s="57">
        <v>1.25</v>
      </c>
      <c r="K14" s="57">
        <v>0</v>
      </c>
      <c r="N14" s="41" t="s">
        <v>88</v>
      </c>
    </row>
    <row r="15" spans="1:17" x14ac:dyDescent="0.3">
      <c r="A15" s="45" t="s">
        <v>71</v>
      </c>
      <c r="B15" s="45" t="s">
        <v>81</v>
      </c>
      <c r="C15" s="46" t="s">
        <v>82</v>
      </c>
      <c r="D15" s="46" t="s">
        <v>80</v>
      </c>
      <c r="E15" s="47">
        <v>1462.08</v>
      </c>
      <c r="F15" s="48">
        <f t="shared" si="0"/>
        <v>0.7537754432042022</v>
      </c>
      <c r="G15" s="49">
        <v>360</v>
      </c>
      <c r="I15" s="57">
        <f t="shared" si="2"/>
        <v>129.34999999999997</v>
      </c>
      <c r="J15" s="57">
        <v>1.65</v>
      </c>
      <c r="K15" s="57">
        <v>0</v>
      </c>
    </row>
    <row r="16" spans="1:17" x14ac:dyDescent="0.3">
      <c r="A16" s="40" t="s">
        <v>71</v>
      </c>
      <c r="B16" s="40" t="s">
        <v>81</v>
      </c>
      <c r="C16" s="41" t="s">
        <v>83</v>
      </c>
      <c r="D16" s="41" t="s">
        <v>74</v>
      </c>
      <c r="E16" s="42">
        <v>1629.09</v>
      </c>
      <c r="F16" s="50">
        <f t="shared" si="0"/>
        <v>0.75446414869651157</v>
      </c>
      <c r="G16" s="34">
        <v>400</v>
      </c>
      <c r="H16" s="34">
        <f>360000/12</f>
        <v>30000</v>
      </c>
      <c r="I16" s="57">
        <f t="shared" si="2"/>
        <v>49.75</v>
      </c>
      <c r="J16" s="57">
        <v>1</v>
      </c>
      <c r="K16" s="57">
        <v>0.25</v>
      </c>
      <c r="N16" t="s">
        <v>99</v>
      </c>
    </row>
    <row r="17" spans="1:17" x14ac:dyDescent="0.3">
      <c r="A17" s="40" t="s">
        <v>71</v>
      </c>
      <c r="B17" s="40" t="s">
        <v>81</v>
      </c>
      <c r="C17" s="41" t="s">
        <v>83</v>
      </c>
      <c r="D17" s="41" t="s">
        <v>75</v>
      </c>
      <c r="E17" s="42">
        <v>1880.2</v>
      </c>
      <c r="F17" s="50">
        <f t="shared" si="0"/>
        <v>0.75002659291564733</v>
      </c>
      <c r="G17" s="34">
        <v>470</v>
      </c>
      <c r="I17" s="57">
        <f t="shared" si="2"/>
        <v>89.550000000000011</v>
      </c>
      <c r="J17" s="57">
        <v>1.2</v>
      </c>
      <c r="K17" s="57">
        <v>0.25</v>
      </c>
      <c r="N17" s="41" t="s">
        <v>74</v>
      </c>
    </row>
    <row r="18" spans="1:17" x14ac:dyDescent="0.3">
      <c r="A18" s="40" t="s">
        <v>71</v>
      </c>
      <c r="B18" s="40" t="s">
        <v>81</v>
      </c>
      <c r="C18" s="41" t="s">
        <v>83</v>
      </c>
      <c r="D18" s="41" t="s">
        <v>76</v>
      </c>
      <c r="E18" s="42">
        <v>2000.2</v>
      </c>
      <c r="F18" s="50">
        <f t="shared" si="0"/>
        <v>0.75002499750024998</v>
      </c>
      <c r="G18" s="34">
        <v>500</v>
      </c>
      <c r="I18" s="57">
        <f t="shared" si="2"/>
        <v>129.34999999999997</v>
      </c>
      <c r="J18" s="57">
        <v>1.4</v>
      </c>
      <c r="K18" s="57">
        <v>0.25</v>
      </c>
      <c r="N18" s="41" t="s">
        <v>75</v>
      </c>
    </row>
    <row r="19" spans="1:17" x14ac:dyDescent="0.3">
      <c r="A19" s="40" t="s">
        <v>71</v>
      </c>
      <c r="B19" s="40" t="s">
        <v>81</v>
      </c>
      <c r="C19" s="41" t="s">
        <v>83</v>
      </c>
      <c r="D19" s="41" t="s">
        <v>77</v>
      </c>
      <c r="E19" s="42">
        <v>2150</v>
      </c>
      <c r="F19" s="50">
        <f t="shared" si="0"/>
        <v>0.74883720930232556</v>
      </c>
      <c r="G19" s="34">
        <v>540</v>
      </c>
      <c r="I19" s="57">
        <f t="shared" si="2"/>
        <v>169.15000000000003</v>
      </c>
      <c r="J19" s="57">
        <v>1.6</v>
      </c>
      <c r="K19" s="57">
        <v>0.25</v>
      </c>
      <c r="N19" s="41" t="s">
        <v>76</v>
      </c>
    </row>
    <row r="20" spans="1:17" x14ac:dyDescent="0.3">
      <c r="A20" s="40" t="s">
        <v>71</v>
      </c>
      <c r="B20" s="40" t="s">
        <v>81</v>
      </c>
      <c r="C20" s="41" t="s">
        <v>83</v>
      </c>
      <c r="D20" s="41" t="s">
        <v>78</v>
      </c>
      <c r="E20" s="42">
        <v>2110</v>
      </c>
      <c r="F20" s="50">
        <f t="shared" si="0"/>
        <v>0.74881516587677721</v>
      </c>
      <c r="G20" s="34">
        <v>530</v>
      </c>
      <c r="I20" s="57">
        <f t="shared" si="2"/>
        <v>139.30000000000001</v>
      </c>
      <c r="J20" s="57">
        <v>1.45</v>
      </c>
      <c r="K20" s="57">
        <v>0.25</v>
      </c>
      <c r="N20" s="41" t="s">
        <v>77</v>
      </c>
    </row>
    <row r="21" spans="1:17" x14ac:dyDescent="0.3">
      <c r="A21" s="40" t="s">
        <v>71</v>
      </c>
      <c r="B21" s="40" t="s">
        <v>81</v>
      </c>
      <c r="C21" s="41" t="s">
        <v>83</v>
      </c>
      <c r="D21" s="41" t="s">
        <v>79</v>
      </c>
      <c r="E21" s="42">
        <v>2010</v>
      </c>
      <c r="F21" s="50">
        <f t="shared" si="0"/>
        <v>0.74626865671641796</v>
      </c>
      <c r="G21" s="34">
        <v>510</v>
      </c>
      <c r="I21" s="57">
        <f t="shared" si="2"/>
        <v>99.5</v>
      </c>
      <c r="J21" s="57">
        <v>1.25</v>
      </c>
      <c r="K21" s="57">
        <v>0.25</v>
      </c>
      <c r="N21" s="41" t="s">
        <v>78</v>
      </c>
    </row>
    <row r="22" spans="1:17" x14ac:dyDescent="0.3">
      <c r="A22" s="45" t="s">
        <v>71</v>
      </c>
      <c r="B22" s="45" t="s">
        <v>81</v>
      </c>
      <c r="C22" s="46" t="s">
        <v>83</v>
      </c>
      <c r="D22" s="46" t="s">
        <v>80</v>
      </c>
      <c r="E22" s="47">
        <v>2192.4</v>
      </c>
      <c r="F22" s="48">
        <f t="shared" si="0"/>
        <v>0.74913336982302503</v>
      </c>
      <c r="G22" s="49">
        <v>550</v>
      </c>
      <c r="I22" s="57">
        <f t="shared" si="2"/>
        <v>179.09999999999997</v>
      </c>
      <c r="J22" s="57">
        <v>1.65</v>
      </c>
      <c r="K22" s="57">
        <v>0.25</v>
      </c>
      <c r="N22" s="41" t="s">
        <v>79</v>
      </c>
    </row>
    <row r="23" spans="1:17" x14ac:dyDescent="0.3">
      <c r="A23" s="40" t="s">
        <v>71</v>
      </c>
      <c r="B23" s="40" t="s">
        <v>84</v>
      </c>
      <c r="C23" s="41" t="s">
        <v>85</v>
      </c>
      <c r="D23" s="41" t="s">
        <v>74</v>
      </c>
      <c r="E23" s="42">
        <v>2439.9699999999998</v>
      </c>
      <c r="F23" s="50">
        <f t="shared" si="0"/>
        <v>0.75409533723775291</v>
      </c>
      <c r="G23" s="34">
        <v>600</v>
      </c>
      <c r="H23" s="34">
        <f>720000/12</f>
        <v>60000</v>
      </c>
      <c r="I23" s="57">
        <f t="shared" si="2"/>
        <v>99.5</v>
      </c>
      <c r="J23" s="57">
        <v>1</v>
      </c>
      <c r="K23" s="57">
        <v>0.5</v>
      </c>
      <c r="N23" s="41" t="s">
        <v>80</v>
      </c>
    </row>
    <row r="24" spans="1:17" x14ac:dyDescent="0.3">
      <c r="A24" s="40" t="s">
        <v>71</v>
      </c>
      <c r="B24" s="40" t="s">
        <v>84</v>
      </c>
      <c r="C24" s="41" t="s">
        <v>85</v>
      </c>
      <c r="D24" s="41" t="s">
        <v>75</v>
      </c>
      <c r="E24" s="42">
        <v>2691.08</v>
      </c>
      <c r="F24" s="50">
        <f t="shared" si="0"/>
        <v>0.75474530671700579</v>
      </c>
      <c r="G24" s="34">
        <v>660</v>
      </c>
      <c r="I24" s="57">
        <f t="shared" si="2"/>
        <v>139.30000000000001</v>
      </c>
      <c r="J24" s="57">
        <v>1.2</v>
      </c>
      <c r="K24" s="57">
        <v>0.5</v>
      </c>
    </row>
    <row r="25" spans="1:17" x14ac:dyDescent="0.3">
      <c r="A25" s="40" t="s">
        <v>71</v>
      </c>
      <c r="B25" s="40" t="s">
        <v>84</v>
      </c>
      <c r="C25" s="41" t="s">
        <v>85</v>
      </c>
      <c r="D25" s="41" t="s">
        <v>76</v>
      </c>
      <c r="E25" s="42">
        <v>2811.08</v>
      </c>
      <c r="F25" s="50">
        <f t="shared" si="0"/>
        <v>0.75098538639953327</v>
      </c>
      <c r="G25" s="34">
        <v>700</v>
      </c>
      <c r="I25" s="57">
        <f t="shared" si="2"/>
        <v>179.09999999999997</v>
      </c>
      <c r="J25" s="57">
        <v>1.4</v>
      </c>
      <c r="K25" s="57">
        <v>0.5</v>
      </c>
      <c r="N25" t="s">
        <v>203</v>
      </c>
    </row>
    <row r="26" spans="1:17" x14ac:dyDescent="0.3">
      <c r="A26" s="40" t="s">
        <v>71</v>
      </c>
      <c r="B26" s="40" t="s">
        <v>84</v>
      </c>
      <c r="C26" s="41" t="s">
        <v>85</v>
      </c>
      <c r="D26" s="41" t="s">
        <v>77</v>
      </c>
      <c r="E26" s="42">
        <v>3050</v>
      </c>
      <c r="F26" s="50">
        <f t="shared" si="0"/>
        <v>0.74754098360655741</v>
      </c>
      <c r="G26" s="34">
        <v>770</v>
      </c>
      <c r="I26" s="57">
        <f t="shared" si="2"/>
        <v>218.90000000000003</v>
      </c>
      <c r="J26" s="57">
        <v>1.6</v>
      </c>
      <c r="K26" s="57">
        <v>0.5</v>
      </c>
      <c r="N26" s="41" t="s">
        <v>204</v>
      </c>
      <c r="O26" s="57">
        <v>0</v>
      </c>
      <c r="P26" s="30" t="s">
        <v>6682</v>
      </c>
      <c r="Q26" t="s">
        <v>6683</v>
      </c>
    </row>
    <row r="27" spans="1:17" x14ac:dyDescent="0.3">
      <c r="A27" s="40" t="s">
        <v>71</v>
      </c>
      <c r="B27" s="40" t="s">
        <v>84</v>
      </c>
      <c r="C27" s="41" t="s">
        <v>85</v>
      </c>
      <c r="D27" s="41" t="s">
        <v>78</v>
      </c>
      <c r="E27" s="42">
        <v>2950</v>
      </c>
      <c r="F27" s="50">
        <f t="shared" si="0"/>
        <v>0.74576271186440679</v>
      </c>
      <c r="G27" s="34">
        <v>750</v>
      </c>
      <c r="I27" s="57">
        <f t="shared" si="2"/>
        <v>189.05</v>
      </c>
      <c r="J27" s="57">
        <v>1.45</v>
      </c>
      <c r="K27" s="57">
        <v>0.5</v>
      </c>
      <c r="N27" t="s">
        <v>102</v>
      </c>
      <c r="O27" s="30">
        <f>100*1</f>
        <v>100</v>
      </c>
      <c r="P27" s="59"/>
    </row>
    <row r="28" spans="1:17" x14ac:dyDescent="0.3">
      <c r="A28" s="40" t="s">
        <v>71</v>
      </c>
      <c r="B28" s="40" t="s">
        <v>84</v>
      </c>
      <c r="C28" s="41" t="s">
        <v>85</v>
      </c>
      <c r="D28" s="41" t="s">
        <v>79</v>
      </c>
      <c r="E28" s="42">
        <v>2850</v>
      </c>
      <c r="F28" s="50">
        <f t="shared" si="0"/>
        <v>0.74736842105263157</v>
      </c>
      <c r="G28" s="34">
        <v>720</v>
      </c>
      <c r="I28" s="57">
        <f t="shared" si="2"/>
        <v>149.25</v>
      </c>
      <c r="J28" s="57">
        <v>1.25</v>
      </c>
      <c r="K28" s="57">
        <v>0.5</v>
      </c>
      <c r="N28" t="s">
        <v>104</v>
      </c>
      <c r="O28" s="30">
        <f>80*2</f>
        <v>160</v>
      </c>
      <c r="P28" s="59">
        <f>O28/2</f>
        <v>80</v>
      </c>
    </row>
    <row r="29" spans="1:17" x14ac:dyDescent="0.3">
      <c r="A29" s="45" t="s">
        <v>71</v>
      </c>
      <c r="B29" s="45" t="s">
        <v>84</v>
      </c>
      <c r="C29" s="46" t="s">
        <v>85</v>
      </c>
      <c r="D29" s="46" t="s">
        <v>80</v>
      </c>
      <c r="E29" s="47">
        <v>3169.64</v>
      </c>
      <c r="F29" s="48">
        <f t="shared" si="0"/>
        <v>0.74760540629219718</v>
      </c>
      <c r="G29" s="49">
        <v>800</v>
      </c>
      <c r="I29" s="57">
        <f t="shared" si="2"/>
        <v>228.84999999999997</v>
      </c>
      <c r="J29" s="57">
        <v>1.65</v>
      </c>
      <c r="K29" s="57">
        <v>0.5</v>
      </c>
      <c r="N29" t="s">
        <v>105</v>
      </c>
      <c r="O29" s="30">
        <f>60*3</f>
        <v>180</v>
      </c>
      <c r="P29" s="59">
        <f>O29/3</f>
        <v>60</v>
      </c>
    </row>
    <row r="30" spans="1:17" x14ac:dyDescent="0.3">
      <c r="A30" s="40" t="s">
        <v>71</v>
      </c>
      <c r="B30" s="40" t="s">
        <v>84</v>
      </c>
      <c r="C30" s="41" t="s">
        <v>86</v>
      </c>
      <c r="D30" s="41" t="s">
        <v>74</v>
      </c>
      <c r="E30" s="42">
        <v>3253.99</v>
      </c>
      <c r="F30" s="50">
        <f t="shared" si="0"/>
        <v>0.7541479844744452</v>
      </c>
      <c r="G30" s="34">
        <v>800</v>
      </c>
      <c r="H30" s="34">
        <f>1800000/12</f>
        <v>150000</v>
      </c>
      <c r="I30" s="57">
        <f t="shared" si="2"/>
        <v>199</v>
      </c>
      <c r="J30" s="57">
        <v>1</v>
      </c>
      <c r="K30" s="57">
        <v>1</v>
      </c>
      <c r="N30" t="s">
        <v>106</v>
      </c>
      <c r="O30" s="30">
        <f>60*4</f>
        <v>240</v>
      </c>
      <c r="P30" s="59">
        <f>O30/4</f>
        <v>60</v>
      </c>
    </row>
    <row r="31" spans="1:17" x14ac:dyDescent="0.3">
      <c r="A31" s="40" t="s">
        <v>71</v>
      </c>
      <c r="B31" s="40" t="s">
        <v>84</v>
      </c>
      <c r="C31" s="41" t="s">
        <v>86</v>
      </c>
      <c r="D31" s="41" t="s">
        <v>75</v>
      </c>
      <c r="E31" s="42">
        <v>3505.11</v>
      </c>
      <c r="F31" s="50">
        <f t="shared" si="0"/>
        <v>0.75464393414186715</v>
      </c>
      <c r="G31" s="34">
        <v>860</v>
      </c>
      <c r="I31" s="57">
        <f t="shared" si="2"/>
        <v>238.8</v>
      </c>
      <c r="J31" s="57">
        <v>1.2</v>
      </c>
      <c r="K31" s="57">
        <v>1</v>
      </c>
      <c r="N31" t="s">
        <v>107</v>
      </c>
      <c r="O31" s="30">
        <f>60*5</f>
        <v>300</v>
      </c>
      <c r="P31" s="59">
        <f>O31/5</f>
        <v>60</v>
      </c>
    </row>
    <row r="32" spans="1:17" x14ac:dyDescent="0.3">
      <c r="A32" s="40" t="s">
        <v>71</v>
      </c>
      <c r="B32" s="40" t="s">
        <v>84</v>
      </c>
      <c r="C32" s="41" t="s">
        <v>86</v>
      </c>
      <c r="D32" s="41" t="s">
        <v>76</v>
      </c>
      <c r="E32" s="42">
        <v>3625.11</v>
      </c>
      <c r="F32" s="50">
        <f t="shared" si="0"/>
        <v>0.75449020857298121</v>
      </c>
      <c r="G32" s="34">
        <v>890</v>
      </c>
      <c r="I32" s="57">
        <f t="shared" si="2"/>
        <v>278.59999999999997</v>
      </c>
      <c r="J32" s="57">
        <v>1.4</v>
      </c>
      <c r="K32" s="57">
        <v>1</v>
      </c>
      <c r="N32" t="s">
        <v>108</v>
      </c>
      <c r="O32" s="30">
        <f>40*6</f>
        <v>240</v>
      </c>
      <c r="P32" s="59">
        <f>O32/6</f>
        <v>40</v>
      </c>
    </row>
    <row r="33" spans="1:16" x14ac:dyDescent="0.3">
      <c r="A33" s="40" t="s">
        <v>71</v>
      </c>
      <c r="B33" s="40" t="s">
        <v>84</v>
      </c>
      <c r="C33" s="41" t="s">
        <v>86</v>
      </c>
      <c r="D33" s="41" t="s">
        <v>77</v>
      </c>
      <c r="E33" s="42">
        <v>4050</v>
      </c>
      <c r="F33" s="50">
        <f t="shared" si="0"/>
        <v>0.75308641975308643</v>
      </c>
      <c r="G33" s="34">
        <v>1000</v>
      </c>
      <c r="I33" s="57">
        <f t="shared" si="2"/>
        <v>318.39999999999998</v>
      </c>
      <c r="J33" s="57">
        <v>1.6</v>
      </c>
      <c r="K33" s="57">
        <v>1</v>
      </c>
      <c r="N33" t="s">
        <v>109</v>
      </c>
      <c r="O33" s="30">
        <f>40*7</f>
        <v>280</v>
      </c>
      <c r="P33" s="59">
        <f>O33/7</f>
        <v>40</v>
      </c>
    </row>
    <row r="34" spans="1:16" x14ac:dyDescent="0.3">
      <c r="A34" s="40" t="s">
        <v>71</v>
      </c>
      <c r="B34" s="40" t="s">
        <v>84</v>
      </c>
      <c r="C34" s="41" t="s">
        <v>86</v>
      </c>
      <c r="D34" s="41" t="s">
        <v>78</v>
      </c>
      <c r="E34" s="42">
        <v>3900</v>
      </c>
      <c r="F34" s="50">
        <f t="shared" si="0"/>
        <v>0.74871794871794872</v>
      </c>
      <c r="G34" s="34">
        <v>980</v>
      </c>
      <c r="I34" s="57">
        <f t="shared" si="2"/>
        <v>288.55</v>
      </c>
      <c r="J34" s="57">
        <v>1.45</v>
      </c>
      <c r="K34" s="57">
        <v>1</v>
      </c>
      <c r="N34" t="s">
        <v>110</v>
      </c>
      <c r="O34" s="30">
        <f>40*8</f>
        <v>320</v>
      </c>
      <c r="P34" s="59">
        <f>O34/8</f>
        <v>40</v>
      </c>
    </row>
    <row r="35" spans="1:16" x14ac:dyDescent="0.3">
      <c r="A35" s="40" t="s">
        <v>71</v>
      </c>
      <c r="B35" s="40" t="s">
        <v>84</v>
      </c>
      <c r="C35" s="41" t="s">
        <v>86</v>
      </c>
      <c r="D35" s="41" t="s">
        <v>79</v>
      </c>
      <c r="E35" s="42">
        <v>3780</v>
      </c>
      <c r="F35" s="50">
        <f t="shared" si="0"/>
        <v>0.74867724867724872</v>
      </c>
      <c r="G35" s="34">
        <v>950</v>
      </c>
      <c r="I35" s="57">
        <f t="shared" si="2"/>
        <v>248.75</v>
      </c>
      <c r="J35" s="57">
        <v>1.25</v>
      </c>
      <c r="K35" s="57">
        <v>1</v>
      </c>
      <c r="N35" t="s">
        <v>111</v>
      </c>
      <c r="O35" s="30">
        <f>40*9</f>
        <v>360</v>
      </c>
      <c r="P35" s="59">
        <f>O35/9</f>
        <v>40</v>
      </c>
    </row>
    <row r="36" spans="1:16" x14ac:dyDescent="0.3">
      <c r="A36" s="45" t="s">
        <v>71</v>
      </c>
      <c r="B36" s="45" t="s">
        <v>84</v>
      </c>
      <c r="C36" s="46" t="s">
        <v>86</v>
      </c>
      <c r="D36" s="46" t="s">
        <v>80</v>
      </c>
      <c r="E36" s="47">
        <v>4143.75</v>
      </c>
      <c r="F36" s="48">
        <f t="shared" si="0"/>
        <v>0.74660633484162897</v>
      </c>
      <c r="G36" s="49">
        <v>1050</v>
      </c>
      <c r="I36" s="57">
        <f t="shared" si="2"/>
        <v>328.35</v>
      </c>
      <c r="J36" s="57">
        <v>1.65</v>
      </c>
      <c r="K36" s="57">
        <v>1</v>
      </c>
      <c r="N36" t="s">
        <v>112</v>
      </c>
      <c r="O36" s="30">
        <f>40*10</f>
        <v>400</v>
      </c>
      <c r="P36" s="59">
        <f>O36/10</f>
        <v>40</v>
      </c>
    </row>
    <row r="37" spans="1:16" x14ac:dyDescent="0.3">
      <c r="A37" s="40" t="s">
        <v>71</v>
      </c>
      <c r="B37" s="40" t="s">
        <v>84</v>
      </c>
      <c r="C37" s="41" t="s">
        <v>87</v>
      </c>
      <c r="D37" s="41" t="s">
        <v>74</v>
      </c>
      <c r="E37" s="42">
        <v>4875.76</v>
      </c>
      <c r="F37" s="50">
        <f t="shared" si="0"/>
        <v>1</v>
      </c>
      <c r="H37" s="34">
        <f>3600000/12</f>
        <v>300000</v>
      </c>
      <c r="I37" s="57">
        <f t="shared" si="2"/>
        <v>398</v>
      </c>
      <c r="J37" s="57">
        <v>1</v>
      </c>
      <c r="K37" s="57">
        <v>2</v>
      </c>
      <c r="N37" t="s">
        <v>113</v>
      </c>
      <c r="O37" s="30">
        <f>40*11</f>
        <v>440</v>
      </c>
      <c r="P37" s="59">
        <f>O37/11</f>
        <v>40</v>
      </c>
    </row>
    <row r="38" spans="1:16" x14ac:dyDescent="0.3">
      <c r="A38" s="40" t="s">
        <v>71</v>
      </c>
      <c r="B38" s="40" t="s">
        <v>84</v>
      </c>
      <c r="C38" s="41" t="s">
        <v>87</v>
      </c>
      <c r="D38" s="41" t="s">
        <v>75</v>
      </c>
      <c r="E38" s="42">
        <v>5126.87</v>
      </c>
      <c r="F38" s="50">
        <f t="shared" si="0"/>
        <v>1</v>
      </c>
      <c r="I38" s="57">
        <f t="shared" si="2"/>
        <v>437.80000000000007</v>
      </c>
      <c r="J38" s="57">
        <v>1.2</v>
      </c>
      <c r="K38" s="57">
        <v>2</v>
      </c>
      <c r="N38" t="s">
        <v>114</v>
      </c>
      <c r="O38" s="30">
        <f>40*12</f>
        <v>480</v>
      </c>
      <c r="P38" s="59">
        <f>O38/12</f>
        <v>40</v>
      </c>
    </row>
    <row r="39" spans="1:16" x14ac:dyDescent="0.3">
      <c r="A39" s="40" t="s">
        <v>71</v>
      </c>
      <c r="B39" s="40" t="s">
        <v>84</v>
      </c>
      <c r="C39" s="41" t="s">
        <v>87</v>
      </c>
      <c r="D39" s="41" t="s">
        <v>76</v>
      </c>
      <c r="E39" s="42">
        <v>5246.87</v>
      </c>
      <c r="F39" s="50">
        <f t="shared" si="0"/>
        <v>1</v>
      </c>
      <c r="I39" s="57">
        <f t="shared" si="2"/>
        <v>477.6</v>
      </c>
      <c r="J39" s="57">
        <v>1.4</v>
      </c>
      <c r="K39" s="57">
        <v>2</v>
      </c>
      <c r="N39" t="s">
        <v>115</v>
      </c>
      <c r="O39" s="30">
        <f>40*13</f>
        <v>520</v>
      </c>
      <c r="P39" s="59">
        <f>O39/13</f>
        <v>40</v>
      </c>
    </row>
    <row r="40" spans="1:16" x14ac:dyDescent="0.3">
      <c r="A40" s="40" t="s">
        <v>71</v>
      </c>
      <c r="B40" s="40" t="s">
        <v>84</v>
      </c>
      <c r="C40" s="41" t="s">
        <v>87</v>
      </c>
      <c r="D40" s="41" t="s">
        <v>77</v>
      </c>
      <c r="E40" s="42">
        <v>0</v>
      </c>
      <c r="F40" s="50" t="e">
        <f t="shared" si="0"/>
        <v>#DIV/0!</v>
      </c>
      <c r="I40" s="57">
        <f t="shared" si="2"/>
        <v>517.4</v>
      </c>
      <c r="J40" s="57">
        <v>1.6</v>
      </c>
      <c r="K40" s="57">
        <v>2</v>
      </c>
      <c r="N40" t="s">
        <v>116</v>
      </c>
      <c r="O40" s="30">
        <f>40*14</f>
        <v>560</v>
      </c>
      <c r="P40" s="59">
        <f>O40/14</f>
        <v>40</v>
      </c>
    </row>
    <row r="41" spans="1:16" x14ac:dyDescent="0.3">
      <c r="A41" s="40" t="s">
        <v>71</v>
      </c>
      <c r="B41" s="40" t="s">
        <v>84</v>
      </c>
      <c r="C41" s="41" t="s">
        <v>87</v>
      </c>
      <c r="D41" s="41" t="s">
        <v>78</v>
      </c>
      <c r="E41" s="42">
        <v>0</v>
      </c>
      <c r="F41" s="50" t="e">
        <f t="shared" si="0"/>
        <v>#DIV/0!</v>
      </c>
      <c r="I41" s="57">
        <f t="shared" si="2"/>
        <v>487.55000000000007</v>
      </c>
      <c r="J41" s="57">
        <v>1.45</v>
      </c>
      <c r="K41" s="57">
        <v>2</v>
      </c>
      <c r="N41" t="s">
        <v>117</v>
      </c>
      <c r="O41" s="30">
        <f>40*15</f>
        <v>600</v>
      </c>
      <c r="P41" s="59">
        <f>O41/15</f>
        <v>40</v>
      </c>
    </row>
    <row r="42" spans="1:16" x14ac:dyDescent="0.3">
      <c r="A42" s="40" t="s">
        <v>71</v>
      </c>
      <c r="B42" s="40" t="s">
        <v>84</v>
      </c>
      <c r="C42" s="41" t="s">
        <v>87</v>
      </c>
      <c r="D42" s="41" t="s">
        <v>79</v>
      </c>
      <c r="E42" s="42">
        <v>0</v>
      </c>
      <c r="F42" s="50" t="e">
        <f t="shared" si="0"/>
        <v>#DIV/0!</v>
      </c>
      <c r="I42" s="57">
        <f t="shared" si="2"/>
        <v>447.75</v>
      </c>
      <c r="J42" s="57">
        <v>1.25</v>
      </c>
      <c r="K42" s="57">
        <v>2</v>
      </c>
      <c r="N42" t="s">
        <v>118</v>
      </c>
      <c r="O42" s="30">
        <f>40*16</f>
        <v>640</v>
      </c>
      <c r="P42" s="59">
        <f>O42/16</f>
        <v>40</v>
      </c>
    </row>
    <row r="43" spans="1:16" x14ac:dyDescent="0.3">
      <c r="A43" s="45" t="s">
        <v>71</v>
      </c>
      <c r="B43" s="45" t="s">
        <v>84</v>
      </c>
      <c r="C43" s="46" t="s">
        <v>87</v>
      </c>
      <c r="D43" s="46" t="s">
        <v>80</v>
      </c>
      <c r="E43" s="47">
        <v>6097.19</v>
      </c>
      <c r="F43" s="48">
        <f t="shared" si="0"/>
        <v>1</v>
      </c>
      <c r="G43" s="49"/>
      <c r="I43" s="57">
        <f t="shared" si="2"/>
        <v>527.35</v>
      </c>
      <c r="J43" s="57">
        <v>1.65</v>
      </c>
      <c r="K43" s="57">
        <v>2</v>
      </c>
      <c r="N43" t="s">
        <v>119</v>
      </c>
      <c r="O43" s="30">
        <f>40*17</f>
        <v>680</v>
      </c>
      <c r="P43" s="59">
        <f>O43/17</f>
        <v>40</v>
      </c>
    </row>
    <row r="44" spans="1:16" x14ac:dyDescent="0.3">
      <c r="A44" s="40" t="s">
        <v>71</v>
      </c>
      <c r="B44" s="40" t="s">
        <v>84</v>
      </c>
      <c r="C44" s="41" t="s">
        <v>88</v>
      </c>
      <c r="D44" s="41" t="s">
        <v>74</v>
      </c>
      <c r="E44" s="42">
        <v>6507.99</v>
      </c>
      <c r="F44" s="50">
        <f t="shared" si="0"/>
        <v>1</v>
      </c>
      <c r="H44" s="34">
        <f>4800000/12</f>
        <v>400000</v>
      </c>
      <c r="I44" s="57">
        <f t="shared" si="2"/>
        <v>497.5</v>
      </c>
      <c r="J44" s="57">
        <v>1</v>
      </c>
      <c r="K44" s="57">
        <v>2.5</v>
      </c>
      <c r="N44" t="s">
        <v>120</v>
      </c>
      <c r="O44" s="30">
        <f>40*18</f>
        <v>720</v>
      </c>
      <c r="P44" s="59">
        <f>O44/18</f>
        <v>40</v>
      </c>
    </row>
    <row r="45" spans="1:16" x14ac:dyDescent="0.3">
      <c r="A45" s="40" t="s">
        <v>71</v>
      </c>
      <c r="B45" s="40" t="s">
        <v>84</v>
      </c>
      <c r="C45" s="41" t="s">
        <v>88</v>
      </c>
      <c r="D45" s="41" t="s">
        <v>75</v>
      </c>
      <c r="E45" s="42">
        <v>6759.1</v>
      </c>
      <c r="F45" s="50">
        <f t="shared" si="0"/>
        <v>1</v>
      </c>
      <c r="I45" s="57">
        <f t="shared" si="2"/>
        <v>537.30000000000007</v>
      </c>
      <c r="J45" s="57">
        <v>1.2</v>
      </c>
      <c r="K45" s="57">
        <v>2.5</v>
      </c>
      <c r="N45" t="s">
        <v>121</v>
      </c>
      <c r="O45" s="30">
        <f>40*19</f>
        <v>760</v>
      </c>
      <c r="P45" s="59">
        <f>O45/19</f>
        <v>40</v>
      </c>
    </row>
    <row r="46" spans="1:16" x14ac:dyDescent="0.3">
      <c r="A46" s="40" t="s">
        <v>71</v>
      </c>
      <c r="B46" s="40" t="s">
        <v>84</v>
      </c>
      <c r="C46" s="41" t="s">
        <v>88</v>
      </c>
      <c r="D46" s="41" t="s">
        <v>76</v>
      </c>
      <c r="E46" s="42">
        <v>6879.1</v>
      </c>
      <c r="F46" s="50">
        <f t="shared" si="0"/>
        <v>1</v>
      </c>
      <c r="I46" s="57">
        <f t="shared" si="2"/>
        <v>577.1</v>
      </c>
      <c r="J46" s="57">
        <v>1.4</v>
      </c>
      <c r="K46" s="57">
        <v>2.5</v>
      </c>
      <c r="N46" t="s">
        <v>122</v>
      </c>
      <c r="O46" s="30">
        <f>40*20</f>
        <v>800</v>
      </c>
      <c r="P46" s="59">
        <f>O46/20</f>
        <v>40</v>
      </c>
    </row>
    <row r="47" spans="1:16" x14ac:dyDescent="0.3">
      <c r="A47" s="40" t="s">
        <v>71</v>
      </c>
      <c r="B47" s="40" t="s">
        <v>84</v>
      </c>
      <c r="C47" s="41" t="s">
        <v>88</v>
      </c>
      <c r="D47" s="41" t="s">
        <v>77</v>
      </c>
      <c r="E47" s="42">
        <v>0</v>
      </c>
      <c r="F47" s="50" t="e">
        <f t="shared" si="0"/>
        <v>#DIV/0!</v>
      </c>
      <c r="I47" s="57">
        <f t="shared" si="2"/>
        <v>616.9</v>
      </c>
      <c r="J47" s="57">
        <v>1.6</v>
      </c>
      <c r="K47" s="57">
        <v>2.5</v>
      </c>
      <c r="N47" t="s">
        <v>123</v>
      </c>
      <c r="O47" s="30">
        <f>36*21</f>
        <v>756</v>
      </c>
      <c r="P47" s="59">
        <f>O47/21</f>
        <v>36</v>
      </c>
    </row>
    <row r="48" spans="1:16" x14ac:dyDescent="0.3">
      <c r="A48" s="40" t="s">
        <v>71</v>
      </c>
      <c r="B48" s="40" t="s">
        <v>84</v>
      </c>
      <c r="C48" s="41" t="s">
        <v>88</v>
      </c>
      <c r="D48" s="41" t="s">
        <v>78</v>
      </c>
      <c r="E48" s="42">
        <v>0</v>
      </c>
      <c r="F48" s="50" t="e">
        <f t="shared" si="0"/>
        <v>#DIV/0!</v>
      </c>
      <c r="I48" s="57">
        <f t="shared" si="2"/>
        <v>587.05000000000007</v>
      </c>
      <c r="J48" s="57">
        <v>1.45</v>
      </c>
      <c r="K48" s="57">
        <v>2.5</v>
      </c>
      <c r="N48" t="s">
        <v>124</v>
      </c>
      <c r="O48" s="30">
        <f>36*22</f>
        <v>792</v>
      </c>
      <c r="P48" s="59">
        <f>O48/22</f>
        <v>36</v>
      </c>
    </row>
    <row r="49" spans="1:16" x14ac:dyDescent="0.3">
      <c r="A49" s="40" t="s">
        <v>71</v>
      </c>
      <c r="B49" s="40" t="s">
        <v>84</v>
      </c>
      <c r="C49" s="41" t="s">
        <v>88</v>
      </c>
      <c r="D49" s="41" t="s">
        <v>79</v>
      </c>
      <c r="E49" s="42">
        <v>0</v>
      </c>
      <c r="F49" s="50" t="e">
        <f t="shared" si="0"/>
        <v>#DIV/0!</v>
      </c>
      <c r="I49" s="57">
        <f t="shared" si="2"/>
        <v>547.25</v>
      </c>
      <c r="J49" s="57">
        <v>1.25</v>
      </c>
      <c r="K49" s="57">
        <v>2.5</v>
      </c>
      <c r="N49" t="s">
        <v>125</v>
      </c>
      <c r="O49" s="30">
        <f>36*23</f>
        <v>828</v>
      </c>
      <c r="P49" s="59">
        <f>O49/23</f>
        <v>36</v>
      </c>
    </row>
    <row r="50" spans="1:16" x14ac:dyDescent="0.3">
      <c r="A50" s="45" t="s">
        <v>71</v>
      </c>
      <c r="B50" s="45" t="s">
        <v>84</v>
      </c>
      <c r="C50" s="46" t="s">
        <v>88</v>
      </c>
      <c r="D50" s="46" t="s">
        <v>80</v>
      </c>
      <c r="E50" s="47">
        <v>8048.54</v>
      </c>
      <c r="F50" s="48">
        <f t="shared" si="0"/>
        <v>1</v>
      </c>
      <c r="G50" s="49"/>
      <c r="I50" s="57">
        <f t="shared" si="2"/>
        <v>626.85</v>
      </c>
      <c r="J50" s="57">
        <v>1.65</v>
      </c>
      <c r="K50" s="57">
        <v>2.5</v>
      </c>
      <c r="N50" t="s">
        <v>126</v>
      </c>
      <c r="O50" s="30">
        <f>36*24</f>
        <v>864</v>
      </c>
      <c r="P50" s="59">
        <f>O50/24</f>
        <v>36</v>
      </c>
    </row>
    <row r="51" spans="1:16" x14ac:dyDescent="0.3">
      <c r="A51" s="40" t="s">
        <v>89</v>
      </c>
      <c r="B51" s="40" t="s">
        <v>81</v>
      </c>
      <c r="C51" s="41" t="s">
        <v>82</v>
      </c>
      <c r="D51" s="41" t="s">
        <v>74</v>
      </c>
      <c r="E51" s="42">
        <v>977.24</v>
      </c>
      <c r="F51" s="50">
        <f t="shared" si="0"/>
        <v>1</v>
      </c>
      <c r="I51" s="57">
        <f>($O$4*(J51+K51))-$O$4</f>
        <v>0</v>
      </c>
      <c r="J51" s="57">
        <v>1</v>
      </c>
      <c r="K51" s="57">
        <v>0</v>
      </c>
      <c r="N51" t="s">
        <v>127</v>
      </c>
      <c r="O51" s="30">
        <f>36*25</f>
        <v>900</v>
      </c>
      <c r="P51" s="59">
        <f>O51/25</f>
        <v>36</v>
      </c>
    </row>
    <row r="52" spans="1:16" x14ac:dyDescent="0.3">
      <c r="A52" s="40" t="s">
        <v>89</v>
      </c>
      <c r="B52" s="40" t="s">
        <v>81</v>
      </c>
      <c r="C52" s="41" t="s">
        <v>82</v>
      </c>
      <c r="D52" s="41" t="s">
        <v>75</v>
      </c>
      <c r="E52" s="42">
        <v>1228.3599999999999</v>
      </c>
      <c r="F52" s="50">
        <f t="shared" si="0"/>
        <v>1</v>
      </c>
      <c r="I52" s="57">
        <f t="shared" ref="I52:I92" si="3">($O$4*(J52+K52))-$O$4</f>
        <v>59.800000000000011</v>
      </c>
      <c r="J52" s="57">
        <v>1.2</v>
      </c>
      <c r="K52" s="57">
        <v>0</v>
      </c>
      <c r="N52" t="s">
        <v>128</v>
      </c>
      <c r="O52" s="30">
        <f>36*26</f>
        <v>936</v>
      </c>
      <c r="P52" s="59">
        <f>O52/26</f>
        <v>36</v>
      </c>
    </row>
    <row r="53" spans="1:16" x14ac:dyDescent="0.3">
      <c r="A53" s="40" t="s">
        <v>89</v>
      </c>
      <c r="B53" s="40" t="s">
        <v>81</v>
      </c>
      <c r="C53" s="41" t="s">
        <v>82</v>
      </c>
      <c r="D53" s="41" t="s">
        <v>76</v>
      </c>
      <c r="E53" s="42">
        <v>1348.36</v>
      </c>
      <c r="F53" s="50">
        <f t="shared" si="0"/>
        <v>1</v>
      </c>
      <c r="I53" s="57">
        <f t="shared" si="3"/>
        <v>119.59999999999997</v>
      </c>
      <c r="J53" s="57">
        <v>1.4</v>
      </c>
      <c r="K53" s="57">
        <v>0</v>
      </c>
      <c r="N53" t="s">
        <v>129</v>
      </c>
      <c r="O53" s="30">
        <f>36*27</f>
        <v>972</v>
      </c>
      <c r="P53" s="59">
        <f>O53/27</f>
        <v>36</v>
      </c>
    </row>
    <row r="54" spans="1:16" x14ac:dyDescent="0.3">
      <c r="A54" s="40" t="s">
        <v>89</v>
      </c>
      <c r="B54" s="40" t="s">
        <v>81</v>
      </c>
      <c r="C54" s="41" t="s">
        <v>82</v>
      </c>
      <c r="D54" s="41" t="s">
        <v>77</v>
      </c>
      <c r="E54" s="42">
        <v>0</v>
      </c>
      <c r="F54" s="50" t="e">
        <f t="shared" si="0"/>
        <v>#DIV/0!</v>
      </c>
      <c r="I54" s="57">
        <f t="shared" si="3"/>
        <v>179.40000000000003</v>
      </c>
      <c r="J54" s="57">
        <v>1.6</v>
      </c>
      <c r="K54" s="57">
        <v>0</v>
      </c>
      <c r="N54" t="s">
        <v>130</v>
      </c>
      <c r="O54" s="30">
        <f>36*28</f>
        <v>1008</v>
      </c>
      <c r="P54" s="59">
        <f>O54/28</f>
        <v>36</v>
      </c>
    </row>
    <row r="55" spans="1:16" x14ac:dyDescent="0.3">
      <c r="A55" s="40" t="s">
        <v>89</v>
      </c>
      <c r="B55" s="40" t="s">
        <v>81</v>
      </c>
      <c r="C55" s="41" t="s">
        <v>82</v>
      </c>
      <c r="D55" s="41" t="s">
        <v>78</v>
      </c>
      <c r="E55" s="42">
        <v>0</v>
      </c>
      <c r="F55" s="50" t="e">
        <f t="shared" si="0"/>
        <v>#DIV/0!</v>
      </c>
      <c r="I55" s="57">
        <f t="shared" si="3"/>
        <v>134.55000000000001</v>
      </c>
      <c r="J55" s="57">
        <v>1.45</v>
      </c>
      <c r="K55" s="57">
        <v>0</v>
      </c>
      <c r="N55" t="s">
        <v>131</v>
      </c>
      <c r="O55" s="30">
        <f>36*29</f>
        <v>1044</v>
      </c>
      <c r="P55" s="59">
        <f>O55/29</f>
        <v>36</v>
      </c>
    </row>
    <row r="56" spans="1:16" x14ac:dyDescent="0.3">
      <c r="A56" s="40" t="s">
        <v>89</v>
      </c>
      <c r="B56" s="40" t="s">
        <v>81</v>
      </c>
      <c r="C56" s="41" t="s">
        <v>82</v>
      </c>
      <c r="D56" s="41" t="s">
        <v>79</v>
      </c>
      <c r="E56" s="42">
        <v>0</v>
      </c>
      <c r="F56" s="50" t="e">
        <f t="shared" si="0"/>
        <v>#DIV/0!</v>
      </c>
      <c r="I56" s="57">
        <f t="shared" si="3"/>
        <v>74.75</v>
      </c>
      <c r="J56" s="57">
        <v>1.25</v>
      </c>
      <c r="K56" s="57">
        <v>0</v>
      </c>
      <c r="N56" t="s">
        <v>132</v>
      </c>
      <c r="O56" s="30">
        <f>36*30</f>
        <v>1080</v>
      </c>
      <c r="P56" s="59">
        <f>O56/30</f>
        <v>36</v>
      </c>
    </row>
    <row r="57" spans="1:16" x14ac:dyDescent="0.3">
      <c r="A57" s="45" t="s">
        <v>89</v>
      </c>
      <c r="B57" s="45" t="s">
        <v>81</v>
      </c>
      <c r="C57" s="46" t="s">
        <v>82</v>
      </c>
      <c r="D57" s="46" t="s">
        <v>80</v>
      </c>
      <c r="E57" s="47">
        <v>1704.82</v>
      </c>
      <c r="F57" s="48">
        <f t="shared" si="0"/>
        <v>1</v>
      </c>
      <c r="G57" s="49"/>
      <c r="I57" s="57">
        <f t="shared" si="3"/>
        <v>194.34999999999997</v>
      </c>
      <c r="J57" s="57">
        <v>1.65</v>
      </c>
      <c r="K57" s="57">
        <v>0</v>
      </c>
      <c r="N57" t="s">
        <v>133</v>
      </c>
      <c r="O57" s="30">
        <f>36*31</f>
        <v>1116</v>
      </c>
      <c r="P57" s="59">
        <f>O57/31</f>
        <v>36</v>
      </c>
    </row>
    <row r="58" spans="1:16" x14ac:dyDescent="0.3">
      <c r="A58" s="40" t="s">
        <v>89</v>
      </c>
      <c r="B58" s="40" t="s">
        <v>81</v>
      </c>
      <c r="C58" s="41" t="s">
        <v>83</v>
      </c>
      <c r="D58" s="41" t="s">
        <v>74</v>
      </c>
      <c r="E58" s="42">
        <v>2115.62</v>
      </c>
      <c r="F58" s="50">
        <f t="shared" si="0"/>
        <v>1</v>
      </c>
      <c r="I58" s="57">
        <f t="shared" si="3"/>
        <v>74.75</v>
      </c>
      <c r="J58" s="57">
        <v>1</v>
      </c>
      <c r="K58" s="57">
        <v>0.25</v>
      </c>
      <c r="N58" t="s">
        <v>134</v>
      </c>
      <c r="O58" s="30">
        <f>36*32</f>
        <v>1152</v>
      </c>
      <c r="P58" s="59">
        <f>O58/32</f>
        <v>36</v>
      </c>
    </row>
    <row r="59" spans="1:16" x14ac:dyDescent="0.3">
      <c r="A59" s="40" t="s">
        <v>89</v>
      </c>
      <c r="B59" s="40" t="s">
        <v>81</v>
      </c>
      <c r="C59" s="41" t="s">
        <v>83</v>
      </c>
      <c r="D59" s="41" t="s">
        <v>75</v>
      </c>
      <c r="E59" s="42">
        <v>2366.73</v>
      </c>
      <c r="F59" s="50">
        <f t="shared" si="0"/>
        <v>1</v>
      </c>
      <c r="I59" s="57">
        <f t="shared" si="3"/>
        <v>134.55000000000001</v>
      </c>
      <c r="J59" s="57">
        <v>1.2</v>
      </c>
      <c r="K59" s="57">
        <v>0.25</v>
      </c>
      <c r="N59" t="s">
        <v>135</v>
      </c>
      <c r="O59" s="30">
        <f>36*33</f>
        <v>1188</v>
      </c>
      <c r="P59" s="59">
        <f>O59/33</f>
        <v>36</v>
      </c>
    </row>
    <row r="60" spans="1:16" x14ac:dyDescent="0.3">
      <c r="A60" s="40" t="s">
        <v>89</v>
      </c>
      <c r="B60" s="40" t="s">
        <v>81</v>
      </c>
      <c r="C60" s="41" t="s">
        <v>83</v>
      </c>
      <c r="D60" s="41" t="s">
        <v>76</v>
      </c>
      <c r="E60" s="42">
        <v>2486.73</v>
      </c>
      <c r="F60" s="50">
        <f t="shared" si="0"/>
        <v>1</v>
      </c>
      <c r="I60" s="57">
        <f t="shared" si="3"/>
        <v>194.34999999999997</v>
      </c>
      <c r="J60" s="57">
        <v>1.4</v>
      </c>
      <c r="K60" s="57">
        <v>0.25</v>
      </c>
      <c r="N60" t="s">
        <v>136</v>
      </c>
      <c r="O60" s="30">
        <f>36*34</f>
        <v>1224</v>
      </c>
      <c r="P60" s="59">
        <f>O60/34</f>
        <v>36</v>
      </c>
    </row>
    <row r="61" spans="1:16" x14ac:dyDescent="0.3">
      <c r="A61" s="40" t="s">
        <v>89</v>
      </c>
      <c r="B61" s="40" t="s">
        <v>81</v>
      </c>
      <c r="C61" s="41" t="s">
        <v>83</v>
      </c>
      <c r="D61" s="41" t="s">
        <v>77</v>
      </c>
      <c r="E61" s="42">
        <v>0</v>
      </c>
      <c r="F61" s="50" t="e">
        <f t="shared" si="0"/>
        <v>#DIV/0!</v>
      </c>
      <c r="I61" s="57">
        <f t="shared" si="3"/>
        <v>254.14999999999998</v>
      </c>
      <c r="J61" s="57">
        <v>1.6</v>
      </c>
      <c r="K61" s="57">
        <v>0.25</v>
      </c>
      <c r="N61" t="s">
        <v>137</v>
      </c>
      <c r="O61" s="30">
        <f>36*35</f>
        <v>1260</v>
      </c>
      <c r="P61" s="59">
        <f>O61/35</f>
        <v>36</v>
      </c>
    </row>
    <row r="62" spans="1:16" x14ac:dyDescent="0.3">
      <c r="A62" s="40" t="s">
        <v>89</v>
      </c>
      <c r="B62" s="40" t="s">
        <v>81</v>
      </c>
      <c r="C62" s="41" t="s">
        <v>83</v>
      </c>
      <c r="D62" s="41" t="s">
        <v>78</v>
      </c>
      <c r="E62" s="42">
        <v>0</v>
      </c>
      <c r="F62" s="50" t="e">
        <f t="shared" si="0"/>
        <v>#DIV/0!</v>
      </c>
      <c r="I62" s="57">
        <f t="shared" si="3"/>
        <v>209.3</v>
      </c>
      <c r="J62" s="57">
        <v>1.45</v>
      </c>
      <c r="K62" s="57">
        <v>0.25</v>
      </c>
      <c r="N62" t="s">
        <v>138</v>
      </c>
      <c r="O62" s="30">
        <f>36*36</f>
        <v>1296</v>
      </c>
      <c r="P62" s="59">
        <f>O62/36</f>
        <v>36</v>
      </c>
    </row>
    <row r="63" spans="1:16" x14ac:dyDescent="0.3">
      <c r="A63" s="40" t="s">
        <v>89</v>
      </c>
      <c r="B63" s="40" t="s">
        <v>81</v>
      </c>
      <c r="C63" s="41" t="s">
        <v>83</v>
      </c>
      <c r="D63" s="41" t="s">
        <v>79</v>
      </c>
      <c r="E63" s="42">
        <v>0</v>
      </c>
      <c r="F63" s="50" t="e">
        <f t="shared" si="0"/>
        <v>#DIV/0!</v>
      </c>
      <c r="I63" s="57">
        <f t="shared" si="3"/>
        <v>149.5</v>
      </c>
      <c r="J63" s="57">
        <v>1.25</v>
      </c>
      <c r="K63" s="57">
        <v>0.25</v>
      </c>
      <c r="N63" t="s">
        <v>139</v>
      </c>
      <c r="O63" s="30">
        <f>36*37</f>
        <v>1332</v>
      </c>
      <c r="P63" s="59">
        <f>O63/37</f>
        <v>36</v>
      </c>
    </row>
    <row r="64" spans="1:16" x14ac:dyDescent="0.3">
      <c r="A64" s="45" t="s">
        <v>89</v>
      </c>
      <c r="B64" s="45" t="s">
        <v>81</v>
      </c>
      <c r="C64" s="46" t="s">
        <v>83</v>
      </c>
      <c r="D64" s="46" t="s">
        <v>80</v>
      </c>
      <c r="E64" s="47">
        <v>2909.11</v>
      </c>
      <c r="F64" s="48">
        <f t="shared" si="0"/>
        <v>1</v>
      </c>
      <c r="G64" s="49"/>
      <c r="I64" s="57">
        <f t="shared" si="3"/>
        <v>269.10000000000002</v>
      </c>
      <c r="J64" s="57">
        <v>1.65</v>
      </c>
      <c r="K64" s="57">
        <v>0.25</v>
      </c>
      <c r="N64" t="s">
        <v>140</v>
      </c>
      <c r="O64" s="30">
        <f>36*38</f>
        <v>1368</v>
      </c>
      <c r="P64" s="59">
        <f>O64/38</f>
        <v>36</v>
      </c>
    </row>
    <row r="65" spans="1:16" x14ac:dyDescent="0.3">
      <c r="A65" s="40" t="s">
        <v>89</v>
      </c>
      <c r="B65" s="40" t="s">
        <v>84</v>
      </c>
      <c r="C65" s="41" t="s">
        <v>85</v>
      </c>
      <c r="D65" s="41" t="s">
        <v>74</v>
      </c>
      <c r="E65" s="42">
        <v>4392.37</v>
      </c>
      <c r="F65" s="50">
        <f t="shared" si="0"/>
        <v>1</v>
      </c>
      <c r="I65" s="57">
        <f t="shared" si="3"/>
        <v>149.5</v>
      </c>
      <c r="J65" s="57">
        <v>1</v>
      </c>
      <c r="K65" s="57">
        <v>0.5</v>
      </c>
      <c r="N65" t="s">
        <v>141</v>
      </c>
      <c r="O65" s="30">
        <f>36*39</f>
        <v>1404</v>
      </c>
      <c r="P65" s="59">
        <f>O65/39</f>
        <v>36</v>
      </c>
    </row>
    <row r="66" spans="1:16" x14ac:dyDescent="0.3">
      <c r="A66" s="40" t="s">
        <v>89</v>
      </c>
      <c r="B66" s="40" t="s">
        <v>84</v>
      </c>
      <c r="C66" s="41" t="s">
        <v>85</v>
      </c>
      <c r="D66" s="41" t="s">
        <v>75</v>
      </c>
      <c r="E66" s="42">
        <v>4643.4799999999996</v>
      </c>
      <c r="F66" s="50">
        <f t="shared" ref="F66:F129" si="4">(E66-G66)/E66</f>
        <v>1</v>
      </c>
      <c r="I66" s="57">
        <f t="shared" si="3"/>
        <v>209.3</v>
      </c>
      <c r="J66" s="57">
        <v>1.2</v>
      </c>
      <c r="K66" s="57">
        <v>0.5</v>
      </c>
      <c r="N66" t="s">
        <v>142</v>
      </c>
      <c r="O66" s="30">
        <f>36*40</f>
        <v>1440</v>
      </c>
      <c r="P66" s="59">
        <f>O66/40</f>
        <v>36</v>
      </c>
    </row>
    <row r="67" spans="1:16" x14ac:dyDescent="0.3">
      <c r="A67" s="40" t="s">
        <v>89</v>
      </c>
      <c r="B67" s="40" t="s">
        <v>84</v>
      </c>
      <c r="C67" s="41" t="s">
        <v>85</v>
      </c>
      <c r="D67" s="41" t="s">
        <v>76</v>
      </c>
      <c r="E67" s="42">
        <v>4763.4799999999996</v>
      </c>
      <c r="F67" s="50">
        <f t="shared" si="4"/>
        <v>1</v>
      </c>
      <c r="I67" s="57">
        <f t="shared" si="3"/>
        <v>269.10000000000002</v>
      </c>
      <c r="J67" s="57">
        <v>1.4</v>
      </c>
      <c r="K67" s="57">
        <v>0.5</v>
      </c>
      <c r="N67" t="s">
        <v>143</v>
      </c>
      <c r="O67" s="30">
        <f>34*41</f>
        <v>1394</v>
      </c>
      <c r="P67" s="59">
        <f>O67/41</f>
        <v>34</v>
      </c>
    </row>
    <row r="68" spans="1:16" x14ac:dyDescent="0.3">
      <c r="A68" s="40" t="s">
        <v>89</v>
      </c>
      <c r="B68" s="40" t="s">
        <v>84</v>
      </c>
      <c r="C68" s="41" t="s">
        <v>85</v>
      </c>
      <c r="D68" s="41" t="s">
        <v>77</v>
      </c>
      <c r="E68" s="42">
        <v>0</v>
      </c>
      <c r="F68" s="50" t="e">
        <f t="shared" si="4"/>
        <v>#DIV/0!</v>
      </c>
      <c r="I68" s="57">
        <f t="shared" si="3"/>
        <v>328.9</v>
      </c>
      <c r="J68" s="57">
        <v>1.6</v>
      </c>
      <c r="K68" s="57">
        <v>0.5</v>
      </c>
      <c r="N68" t="s">
        <v>144</v>
      </c>
      <c r="O68" s="30">
        <f>34*42</f>
        <v>1428</v>
      </c>
      <c r="P68" s="59">
        <f>O68/42</f>
        <v>34</v>
      </c>
    </row>
    <row r="69" spans="1:16" x14ac:dyDescent="0.3">
      <c r="A69" s="40" t="s">
        <v>89</v>
      </c>
      <c r="B69" s="40" t="s">
        <v>84</v>
      </c>
      <c r="C69" s="41" t="s">
        <v>85</v>
      </c>
      <c r="D69" s="41" t="s">
        <v>78</v>
      </c>
      <c r="E69" s="42">
        <v>0</v>
      </c>
      <c r="F69" s="50" t="e">
        <f t="shared" si="4"/>
        <v>#DIV/0!</v>
      </c>
      <c r="I69" s="57">
        <f t="shared" si="3"/>
        <v>284.04999999999995</v>
      </c>
      <c r="J69" s="57">
        <v>1.45</v>
      </c>
      <c r="K69" s="57">
        <v>0.5</v>
      </c>
      <c r="N69" t="s">
        <v>145</v>
      </c>
      <c r="O69" s="30">
        <f>34*43</f>
        <v>1462</v>
      </c>
      <c r="P69" s="59">
        <f>O69/43</f>
        <v>34</v>
      </c>
    </row>
    <row r="70" spans="1:16" x14ac:dyDescent="0.3">
      <c r="A70" s="40" t="s">
        <v>89</v>
      </c>
      <c r="B70" s="40" t="s">
        <v>84</v>
      </c>
      <c r="C70" s="41" t="s">
        <v>85</v>
      </c>
      <c r="D70" s="41" t="s">
        <v>79</v>
      </c>
      <c r="E70" s="42">
        <v>0</v>
      </c>
      <c r="F70" s="50" t="e">
        <f t="shared" si="4"/>
        <v>#DIV/0!</v>
      </c>
      <c r="I70" s="57">
        <f t="shared" si="3"/>
        <v>224.25</v>
      </c>
      <c r="J70" s="57">
        <v>1.25</v>
      </c>
      <c r="K70" s="57">
        <v>0.5</v>
      </c>
      <c r="N70" t="s">
        <v>146</v>
      </c>
      <c r="O70" s="30">
        <f>34*44</f>
        <v>1496</v>
      </c>
      <c r="P70" s="59">
        <f>O70/44</f>
        <v>34</v>
      </c>
    </row>
    <row r="71" spans="1:16" x14ac:dyDescent="0.3">
      <c r="A71" s="45" t="s">
        <v>89</v>
      </c>
      <c r="B71" s="45" t="s">
        <v>84</v>
      </c>
      <c r="C71" s="46" t="s">
        <v>85</v>
      </c>
      <c r="D71" s="46" t="s">
        <v>80</v>
      </c>
      <c r="E71" s="47">
        <v>5511.26</v>
      </c>
      <c r="F71" s="48">
        <f t="shared" si="4"/>
        <v>1</v>
      </c>
      <c r="G71" s="49"/>
      <c r="I71" s="57">
        <f t="shared" si="3"/>
        <v>343.85</v>
      </c>
      <c r="J71" s="57">
        <v>1.65</v>
      </c>
      <c r="K71" s="57">
        <v>0.5</v>
      </c>
      <c r="N71" t="s">
        <v>147</v>
      </c>
      <c r="O71" s="30">
        <f>34*45</f>
        <v>1530</v>
      </c>
      <c r="P71" s="59">
        <f>O71/45</f>
        <v>34</v>
      </c>
    </row>
    <row r="72" spans="1:16" x14ac:dyDescent="0.3">
      <c r="A72" s="40" t="s">
        <v>89</v>
      </c>
      <c r="B72" s="40" t="s">
        <v>84</v>
      </c>
      <c r="C72" s="41" t="s">
        <v>86</v>
      </c>
      <c r="D72" s="41" t="s">
        <v>74</v>
      </c>
      <c r="E72" s="42">
        <v>5206.3900000000003</v>
      </c>
      <c r="F72" s="50">
        <f t="shared" si="4"/>
        <v>1</v>
      </c>
      <c r="I72" s="57">
        <f t="shared" si="3"/>
        <v>299</v>
      </c>
      <c r="J72" s="57">
        <v>1</v>
      </c>
      <c r="K72" s="57">
        <v>1</v>
      </c>
      <c r="N72" t="s">
        <v>148</v>
      </c>
      <c r="O72" s="30">
        <f>34*46</f>
        <v>1564</v>
      </c>
      <c r="P72" s="59">
        <f>O72/46</f>
        <v>34</v>
      </c>
    </row>
    <row r="73" spans="1:16" x14ac:dyDescent="0.3">
      <c r="A73" s="40" t="s">
        <v>89</v>
      </c>
      <c r="B73" s="40" t="s">
        <v>84</v>
      </c>
      <c r="C73" s="41" t="s">
        <v>86</v>
      </c>
      <c r="D73" s="41" t="s">
        <v>75</v>
      </c>
      <c r="E73" s="42">
        <v>5457.5</v>
      </c>
      <c r="F73" s="50">
        <f t="shared" si="4"/>
        <v>1</v>
      </c>
      <c r="I73" s="57">
        <f t="shared" si="3"/>
        <v>358.80000000000007</v>
      </c>
      <c r="J73" s="57">
        <v>1.2</v>
      </c>
      <c r="K73" s="57">
        <v>1</v>
      </c>
      <c r="N73" t="s">
        <v>149</v>
      </c>
      <c r="O73" s="30">
        <f>34*47</f>
        <v>1598</v>
      </c>
      <c r="P73" s="59">
        <f>O73/47</f>
        <v>34</v>
      </c>
    </row>
    <row r="74" spans="1:16" x14ac:dyDescent="0.3">
      <c r="A74" s="40" t="s">
        <v>89</v>
      </c>
      <c r="B74" s="40" t="s">
        <v>84</v>
      </c>
      <c r="C74" s="41" t="s">
        <v>86</v>
      </c>
      <c r="D74" s="41" t="s">
        <v>76</v>
      </c>
      <c r="E74" s="42">
        <v>5577.5</v>
      </c>
      <c r="F74" s="50">
        <f t="shared" si="4"/>
        <v>1</v>
      </c>
      <c r="I74" s="57">
        <f t="shared" si="3"/>
        <v>418.6</v>
      </c>
      <c r="J74" s="57">
        <v>1.4</v>
      </c>
      <c r="K74" s="57">
        <v>1</v>
      </c>
      <c r="N74" t="s">
        <v>150</v>
      </c>
      <c r="O74" s="30">
        <f>34*48</f>
        <v>1632</v>
      </c>
      <c r="P74" s="59">
        <f>O74/48</f>
        <v>34</v>
      </c>
    </row>
    <row r="75" spans="1:16" x14ac:dyDescent="0.3">
      <c r="A75" s="40" t="s">
        <v>89</v>
      </c>
      <c r="B75" s="40" t="s">
        <v>84</v>
      </c>
      <c r="C75" s="41" t="s">
        <v>86</v>
      </c>
      <c r="D75" s="41" t="s">
        <v>77</v>
      </c>
      <c r="E75" s="42">
        <v>0</v>
      </c>
      <c r="F75" s="50" t="e">
        <f t="shared" si="4"/>
        <v>#DIV/0!</v>
      </c>
      <c r="I75" s="57">
        <f t="shared" si="3"/>
        <v>478.4</v>
      </c>
      <c r="J75" s="57">
        <v>1.6</v>
      </c>
      <c r="K75" s="57">
        <v>1</v>
      </c>
      <c r="N75" t="s">
        <v>151</v>
      </c>
      <c r="O75" s="30">
        <f>34*49</f>
        <v>1666</v>
      </c>
      <c r="P75" s="59">
        <f>O75/49</f>
        <v>34</v>
      </c>
    </row>
    <row r="76" spans="1:16" x14ac:dyDescent="0.3">
      <c r="A76" s="40" t="s">
        <v>89</v>
      </c>
      <c r="B76" s="40" t="s">
        <v>84</v>
      </c>
      <c r="C76" s="41" t="s">
        <v>86</v>
      </c>
      <c r="D76" s="41" t="s">
        <v>78</v>
      </c>
      <c r="E76" s="42">
        <v>0</v>
      </c>
      <c r="F76" s="50" t="e">
        <f t="shared" si="4"/>
        <v>#DIV/0!</v>
      </c>
      <c r="I76" s="57">
        <f t="shared" si="3"/>
        <v>433.55000000000007</v>
      </c>
      <c r="J76" s="57">
        <v>1.45</v>
      </c>
      <c r="K76" s="57">
        <v>1</v>
      </c>
      <c r="N76" t="s">
        <v>152</v>
      </c>
      <c r="O76" s="30">
        <f>34*50</f>
        <v>1700</v>
      </c>
      <c r="P76" s="59">
        <f>O76/50</f>
        <v>34</v>
      </c>
    </row>
    <row r="77" spans="1:16" x14ac:dyDescent="0.3">
      <c r="A77" s="40" t="s">
        <v>89</v>
      </c>
      <c r="B77" s="40" t="s">
        <v>84</v>
      </c>
      <c r="C77" s="41" t="s">
        <v>86</v>
      </c>
      <c r="D77" s="41" t="s">
        <v>79</v>
      </c>
      <c r="E77" s="42">
        <v>0</v>
      </c>
      <c r="F77" s="50" t="e">
        <f t="shared" si="4"/>
        <v>#DIV/0!</v>
      </c>
      <c r="I77" s="57">
        <f t="shared" si="3"/>
        <v>373.75</v>
      </c>
      <c r="J77" s="57">
        <v>1.25</v>
      </c>
      <c r="K77" s="57">
        <v>1</v>
      </c>
      <c r="N77" t="s">
        <v>153</v>
      </c>
      <c r="O77" s="30">
        <f>34*51</f>
        <v>1734</v>
      </c>
      <c r="P77" s="59">
        <f>O77/51</f>
        <v>34</v>
      </c>
    </row>
    <row r="78" spans="1:16" x14ac:dyDescent="0.3">
      <c r="A78" s="45" t="s">
        <v>89</v>
      </c>
      <c r="B78" s="45" t="s">
        <v>84</v>
      </c>
      <c r="C78" s="46" t="s">
        <v>86</v>
      </c>
      <c r="D78" s="46" t="s">
        <v>80</v>
      </c>
      <c r="E78" s="47">
        <v>6487.46</v>
      </c>
      <c r="F78" s="48">
        <f t="shared" si="4"/>
        <v>1</v>
      </c>
      <c r="G78" s="49"/>
      <c r="I78" s="57">
        <f t="shared" si="3"/>
        <v>493.35</v>
      </c>
      <c r="J78" s="57">
        <v>1.65</v>
      </c>
      <c r="K78" s="57">
        <v>1</v>
      </c>
      <c r="N78" t="s">
        <v>154</v>
      </c>
      <c r="O78" s="30">
        <f>34*52</f>
        <v>1768</v>
      </c>
      <c r="P78" s="59">
        <f>O78/52</f>
        <v>34</v>
      </c>
    </row>
    <row r="79" spans="1:16" x14ac:dyDescent="0.3">
      <c r="A79" s="40" t="s">
        <v>89</v>
      </c>
      <c r="B79" s="40" t="s">
        <v>84</v>
      </c>
      <c r="C79" s="41" t="s">
        <v>87</v>
      </c>
      <c r="D79" s="41" t="s">
        <v>74</v>
      </c>
      <c r="E79" s="42">
        <v>6288.26</v>
      </c>
      <c r="F79" s="50">
        <f t="shared" si="4"/>
        <v>1</v>
      </c>
      <c r="I79" s="57">
        <f t="shared" si="3"/>
        <v>598</v>
      </c>
      <c r="J79" s="57">
        <v>1</v>
      </c>
      <c r="K79" s="57">
        <v>2</v>
      </c>
      <c r="N79" t="s">
        <v>155</v>
      </c>
      <c r="O79" s="30">
        <f>34*53</f>
        <v>1802</v>
      </c>
      <c r="P79" s="59">
        <f>O79/53</f>
        <v>34</v>
      </c>
    </row>
    <row r="80" spans="1:16" x14ac:dyDescent="0.3">
      <c r="A80" s="40" t="s">
        <v>89</v>
      </c>
      <c r="B80" s="40" t="s">
        <v>84</v>
      </c>
      <c r="C80" s="41" t="s">
        <v>87</v>
      </c>
      <c r="D80" s="41" t="s">
        <v>75</v>
      </c>
      <c r="E80" s="42">
        <v>6539.38</v>
      </c>
      <c r="F80" s="50">
        <f t="shared" si="4"/>
        <v>1</v>
      </c>
      <c r="I80" s="57">
        <f t="shared" si="3"/>
        <v>657.80000000000007</v>
      </c>
      <c r="J80" s="57">
        <v>1.2</v>
      </c>
      <c r="K80" s="57">
        <v>2</v>
      </c>
      <c r="N80" t="s">
        <v>156</v>
      </c>
      <c r="O80" s="30">
        <f>34*54</f>
        <v>1836</v>
      </c>
      <c r="P80" s="59">
        <f>O80/54</f>
        <v>34</v>
      </c>
    </row>
    <row r="81" spans="1:16" x14ac:dyDescent="0.3">
      <c r="A81" s="40" t="s">
        <v>89</v>
      </c>
      <c r="B81" s="40" t="s">
        <v>84</v>
      </c>
      <c r="C81" s="41" t="s">
        <v>87</v>
      </c>
      <c r="D81" s="41" t="s">
        <v>76</v>
      </c>
      <c r="E81" s="42">
        <v>6659.38</v>
      </c>
      <c r="F81" s="50">
        <f t="shared" si="4"/>
        <v>1</v>
      </c>
      <c r="I81" s="57">
        <f t="shared" si="3"/>
        <v>717.6</v>
      </c>
      <c r="J81" s="57">
        <v>1.4</v>
      </c>
      <c r="K81" s="57">
        <v>2</v>
      </c>
      <c r="N81" t="s">
        <v>157</v>
      </c>
      <c r="O81" s="30">
        <f>34*55</f>
        <v>1870</v>
      </c>
      <c r="P81" s="59">
        <f>O81/55</f>
        <v>34</v>
      </c>
    </row>
    <row r="82" spans="1:16" x14ac:dyDescent="0.3">
      <c r="A82" s="40" t="s">
        <v>89</v>
      </c>
      <c r="B82" s="40" t="s">
        <v>84</v>
      </c>
      <c r="C82" s="41" t="s">
        <v>87</v>
      </c>
      <c r="D82" s="41" t="s">
        <v>77</v>
      </c>
      <c r="E82" s="42">
        <v>0</v>
      </c>
      <c r="F82" s="50" t="e">
        <f t="shared" si="4"/>
        <v>#DIV/0!</v>
      </c>
      <c r="I82" s="57">
        <f t="shared" si="3"/>
        <v>777.40000000000009</v>
      </c>
      <c r="J82" s="57">
        <v>1.6</v>
      </c>
      <c r="K82" s="57">
        <v>2</v>
      </c>
      <c r="N82" t="s">
        <v>158</v>
      </c>
      <c r="O82" s="30">
        <f>34*56</f>
        <v>1904</v>
      </c>
      <c r="P82" s="59">
        <f>O82/56</f>
        <v>34</v>
      </c>
    </row>
    <row r="83" spans="1:16" x14ac:dyDescent="0.3">
      <c r="A83" s="40" t="s">
        <v>89</v>
      </c>
      <c r="B83" s="40" t="s">
        <v>84</v>
      </c>
      <c r="C83" s="41" t="s">
        <v>87</v>
      </c>
      <c r="D83" s="41" t="s">
        <v>78</v>
      </c>
      <c r="E83" s="42">
        <v>0</v>
      </c>
      <c r="F83" s="50" t="e">
        <f t="shared" si="4"/>
        <v>#DIV/0!</v>
      </c>
      <c r="I83" s="57">
        <f t="shared" si="3"/>
        <v>732.55</v>
      </c>
      <c r="J83" s="57">
        <v>1.45</v>
      </c>
      <c r="K83" s="57">
        <v>2</v>
      </c>
      <c r="N83" t="s">
        <v>159</v>
      </c>
      <c r="O83" s="30">
        <f>34*57</f>
        <v>1938</v>
      </c>
      <c r="P83" s="59">
        <f>O83/57</f>
        <v>34</v>
      </c>
    </row>
    <row r="84" spans="1:16" x14ac:dyDescent="0.3">
      <c r="A84" s="40" t="s">
        <v>89</v>
      </c>
      <c r="B84" s="40" t="s">
        <v>84</v>
      </c>
      <c r="C84" s="41" t="s">
        <v>87</v>
      </c>
      <c r="D84" s="41" t="s">
        <v>79</v>
      </c>
      <c r="E84" s="42">
        <v>0</v>
      </c>
      <c r="F84" s="43" t="e">
        <f t="shared" si="4"/>
        <v>#DIV/0!</v>
      </c>
      <c r="G84" s="44"/>
      <c r="I84" s="57">
        <f t="shared" si="3"/>
        <v>672.75</v>
      </c>
      <c r="J84" s="57">
        <v>1.25</v>
      </c>
      <c r="K84" s="57">
        <v>2</v>
      </c>
      <c r="N84" t="s">
        <v>160</v>
      </c>
      <c r="O84" s="30">
        <f>34*58</f>
        <v>1972</v>
      </c>
      <c r="P84" s="59">
        <f>O84/58</f>
        <v>34</v>
      </c>
    </row>
    <row r="85" spans="1:16" x14ac:dyDescent="0.3">
      <c r="A85" s="45" t="s">
        <v>89</v>
      </c>
      <c r="B85" s="45" t="s">
        <v>84</v>
      </c>
      <c r="C85" s="46" t="s">
        <v>87</v>
      </c>
      <c r="D85" s="46" t="s">
        <v>80</v>
      </c>
      <c r="E85" s="47">
        <v>7651.99</v>
      </c>
      <c r="F85" s="48">
        <f t="shared" si="4"/>
        <v>1</v>
      </c>
      <c r="G85" s="49"/>
      <c r="I85" s="57">
        <f t="shared" si="3"/>
        <v>792.34999999999991</v>
      </c>
      <c r="J85" s="57">
        <v>1.65</v>
      </c>
      <c r="K85" s="57">
        <v>2</v>
      </c>
      <c r="N85" t="s">
        <v>161</v>
      </c>
      <c r="O85" s="30">
        <f>34*59</f>
        <v>2006</v>
      </c>
      <c r="P85" s="59">
        <f>O85/59</f>
        <v>34</v>
      </c>
    </row>
    <row r="86" spans="1:16" x14ac:dyDescent="0.3">
      <c r="A86" s="40" t="s">
        <v>89</v>
      </c>
      <c r="B86" s="40" t="s">
        <v>84</v>
      </c>
      <c r="C86" s="41" t="s">
        <v>88</v>
      </c>
      <c r="D86" s="41" t="s">
        <v>74</v>
      </c>
      <c r="E86" s="42">
        <v>8459.34</v>
      </c>
      <c r="F86" s="50">
        <f t="shared" si="4"/>
        <v>1</v>
      </c>
      <c r="I86" s="57">
        <f t="shared" si="3"/>
        <v>747.5</v>
      </c>
      <c r="J86" s="57">
        <v>1</v>
      </c>
      <c r="K86" s="57">
        <v>2.5</v>
      </c>
      <c r="N86" t="s">
        <v>162</v>
      </c>
      <c r="O86" s="30">
        <f>34*60</f>
        <v>2040</v>
      </c>
      <c r="P86" s="59">
        <f>O86/60</f>
        <v>34</v>
      </c>
    </row>
    <row r="87" spans="1:16" x14ac:dyDescent="0.3">
      <c r="A87" s="40" t="s">
        <v>89</v>
      </c>
      <c r="B87" s="40" t="s">
        <v>84</v>
      </c>
      <c r="C87" s="41" t="s">
        <v>88</v>
      </c>
      <c r="D87" s="41" t="s">
        <v>75</v>
      </c>
      <c r="E87" s="42">
        <v>8710.4500000000007</v>
      </c>
      <c r="F87" s="50">
        <f t="shared" si="4"/>
        <v>1</v>
      </c>
      <c r="I87" s="57">
        <f t="shared" si="3"/>
        <v>807.3</v>
      </c>
      <c r="J87" s="57">
        <v>1.2</v>
      </c>
      <c r="K87" s="57">
        <v>2.5</v>
      </c>
      <c r="N87" t="s">
        <v>163</v>
      </c>
      <c r="O87" s="30">
        <f>34*61</f>
        <v>2074</v>
      </c>
      <c r="P87" s="59">
        <f>O87/61</f>
        <v>34</v>
      </c>
    </row>
    <row r="88" spans="1:16" x14ac:dyDescent="0.3">
      <c r="A88" s="40" t="s">
        <v>89</v>
      </c>
      <c r="B88" s="40" t="s">
        <v>84</v>
      </c>
      <c r="C88" s="41" t="s">
        <v>88</v>
      </c>
      <c r="D88" s="41" t="s">
        <v>76</v>
      </c>
      <c r="E88" s="42">
        <v>8830.4500000000007</v>
      </c>
      <c r="F88" s="50">
        <f t="shared" si="4"/>
        <v>1</v>
      </c>
      <c r="I88" s="57">
        <f t="shared" si="3"/>
        <v>867.09999999999991</v>
      </c>
      <c r="J88" s="57">
        <v>1.4</v>
      </c>
      <c r="K88" s="57">
        <v>2.5</v>
      </c>
      <c r="N88" t="s">
        <v>164</v>
      </c>
      <c r="O88" s="30">
        <f>34*62</f>
        <v>2108</v>
      </c>
      <c r="P88" s="59">
        <f>O88/62</f>
        <v>34</v>
      </c>
    </row>
    <row r="89" spans="1:16" x14ac:dyDescent="0.3">
      <c r="A89" s="40" t="s">
        <v>89</v>
      </c>
      <c r="B89" s="40" t="s">
        <v>84</v>
      </c>
      <c r="C89" s="41" t="s">
        <v>88</v>
      </c>
      <c r="D89" s="41" t="s">
        <v>77</v>
      </c>
      <c r="E89" s="42">
        <v>0</v>
      </c>
      <c r="F89" s="50" t="e">
        <f t="shared" si="4"/>
        <v>#DIV/0!</v>
      </c>
      <c r="I89" s="57">
        <f t="shared" si="3"/>
        <v>926.89999999999986</v>
      </c>
      <c r="J89" s="57">
        <v>1.6</v>
      </c>
      <c r="K89" s="57">
        <v>2.5</v>
      </c>
      <c r="N89" t="s">
        <v>165</v>
      </c>
      <c r="O89" s="30">
        <f>34*63</f>
        <v>2142</v>
      </c>
      <c r="P89" s="59">
        <f>O89/63</f>
        <v>34</v>
      </c>
    </row>
    <row r="90" spans="1:16" x14ac:dyDescent="0.3">
      <c r="A90" s="40" t="s">
        <v>89</v>
      </c>
      <c r="B90" s="40" t="s">
        <v>84</v>
      </c>
      <c r="C90" s="41" t="s">
        <v>88</v>
      </c>
      <c r="D90" s="41" t="s">
        <v>78</v>
      </c>
      <c r="E90" s="42">
        <v>0</v>
      </c>
      <c r="F90" s="50" t="e">
        <f t="shared" si="4"/>
        <v>#DIV/0!</v>
      </c>
      <c r="I90" s="57">
        <f t="shared" si="3"/>
        <v>882.05</v>
      </c>
      <c r="J90" s="57">
        <v>1.45</v>
      </c>
      <c r="K90" s="57">
        <v>2.5</v>
      </c>
      <c r="N90" t="s">
        <v>166</v>
      </c>
      <c r="O90" s="30">
        <f>34*64</f>
        <v>2176</v>
      </c>
      <c r="P90" s="59">
        <f>O90/64</f>
        <v>34</v>
      </c>
    </row>
    <row r="91" spans="1:16" x14ac:dyDescent="0.3">
      <c r="A91" s="40" t="s">
        <v>89</v>
      </c>
      <c r="B91" s="40" t="s">
        <v>84</v>
      </c>
      <c r="C91" s="41" t="s">
        <v>88</v>
      </c>
      <c r="D91" s="41" t="s">
        <v>79</v>
      </c>
      <c r="E91" s="42">
        <v>0</v>
      </c>
      <c r="F91" s="50" t="e">
        <f t="shared" si="4"/>
        <v>#DIV/0!</v>
      </c>
      <c r="I91" s="57">
        <f t="shared" si="3"/>
        <v>822.25</v>
      </c>
      <c r="J91" s="57">
        <v>1.25</v>
      </c>
      <c r="K91" s="57">
        <v>2.5</v>
      </c>
      <c r="N91" t="s">
        <v>167</v>
      </c>
      <c r="O91" s="30">
        <f>34*65</f>
        <v>2210</v>
      </c>
      <c r="P91" s="59">
        <f>O91/65</f>
        <v>34</v>
      </c>
    </row>
    <row r="92" spans="1:16" x14ac:dyDescent="0.3">
      <c r="A92" s="45" t="s">
        <v>89</v>
      </c>
      <c r="B92" s="45" t="s">
        <v>84</v>
      </c>
      <c r="C92" s="46" t="s">
        <v>88</v>
      </c>
      <c r="D92" s="46" t="s">
        <v>80</v>
      </c>
      <c r="E92" s="47">
        <v>10391.200000000001</v>
      </c>
      <c r="F92" s="48">
        <f t="shared" si="4"/>
        <v>1</v>
      </c>
      <c r="G92" s="49"/>
      <c r="I92" s="57">
        <f t="shared" si="3"/>
        <v>941.85000000000014</v>
      </c>
      <c r="J92" s="57">
        <v>1.65</v>
      </c>
      <c r="K92" s="57">
        <v>2.5</v>
      </c>
      <c r="N92" t="s">
        <v>168</v>
      </c>
      <c r="O92" s="30">
        <f>34*66</f>
        <v>2244</v>
      </c>
      <c r="P92" s="59">
        <f>O92/66</f>
        <v>34</v>
      </c>
    </row>
    <row r="93" spans="1:16" x14ac:dyDescent="0.3">
      <c r="A93" s="40" t="s">
        <v>90</v>
      </c>
      <c r="B93" s="40" t="s">
        <v>81</v>
      </c>
      <c r="C93" s="41" t="s">
        <v>82</v>
      </c>
      <c r="D93" s="41" t="s">
        <v>74</v>
      </c>
      <c r="E93" s="42">
        <v>1629.09</v>
      </c>
      <c r="F93" s="50">
        <f t="shared" si="4"/>
        <v>1</v>
      </c>
      <c r="I93" s="57">
        <f>($O$5*(J93+K93))-$O$5</f>
        <v>0</v>
      </c>
      <c r="J93" s="57">
        <v>1</v>
      </c>
      <c r="K93" s="57">
        <v>0</v>
      </c>
      <c r="N93" t="s">
        <v>169</v>
      </c>
      <c r="O93" s="30">
        <f>34*67</f>
        <v>2278</v>
      </c>
      <c r="P93" s="59">
        <f>O93/67</f>
        <v>34</v>
      </c>
    </row>
    <row r="94" spans="1:16" x14ac:dyDescent="0.3">
      <c r="A94" s="40" t="s">
        <v>90</v>
      </c>
      <c r="B94" s="40" t="s">
        <v>81</v>
      </c>
      <c r="C94" s="41" t="s">
        <v>82</v>
      </c>
      <c r="D94" s="41" t="s">
        <v>75</v>
      </c>
      <c r="E94" s="42">
        <v>1880.2</v>
      </c>
      <c r="F94" s="50">
        <f t="shared" si="4"/>
        <v>1</v>
      </c>
      <c r="I94" s="57">
        <f t="shared" ref="I94:I134" si="5">($O$5*(J94+K94))-$O$5</f>
        <v>99.799999999999955</v>
      </c>
      <c r="J94" s="57">
        <v>1.2</v>
      </c>
      <c r="K94" s="57">
        <v>0</v>
      </c>
      <c r="N94" t="s">
        <v>170</v>
      </c>
      <c r="O94" s="30">
        <f>34*68</f>
        <v>2312</v>
      </c>
      <c r="P94" s="59">
        <f>O94/68</f>
        <v>34</v>
      </c>
    </row>
    <row r="95" spans="1:16" x14ac:dyDescent="0.3">
      <c r="A95" s="40" t="s">
        <v>90</v>
      </c>
      <c r="B95" s="40" t="s">
        <v>81</v>
      </c>
      <c r="C95" s="41" t="s">
        <v>82</v>
      </c>
      <c r="D95" s="41" t="s">
        <v>76</v>
      </c>
      <c r="E95" s="42">
        <v>2000.2</v>
      </c>
      <c r="F95" s="50">
        <f t="shared" si="4"/>
        <v>1</v>
      </c>
      <c r="I95" s="57">
        <f t="shared" si="5"/>
        <v>199.59999999999991</v>
      </c>
      <c r="J95" s="57">
        <v>1.4</v>
      </c>
      <c r="K95" s="57">
        <v>0</v>
      </c>
      <c r="N95" t="s">
        <v>171</v>
      </c>
      <c r="O95" s="30">
        <f>34*69</f>
        <v>2346</v>
      </c>
      <c r="P95" s="59">
        <f>O95/69</f>
        <v>34</v>
      </c>
    </row>
    <row r="96" spans="1:16" x14ac:dyDescent="0.3">
      <c r="A96" s="40" t="s">
        <v>90</v>
      </c>
      <c r="B96" s="40" t="s">
        <v>81</v>
      </c>
      <c r="C96" s="41" t="s">
        <v>82</v>
      </c>
      <c r="D96" s="41" t="s">
        <v>77</v>
      </c>
      <c r="E96" s="42">
        <v>0</v>
      </c>
      <c r="F96" s="50" t="e">
        <f t="shared" si="4"/>
        <v>#DIV/0!</v>
      </c>
      <c r="I96" s="57">
        <f t="shared" si="5"/>
        <v>299.40000000000009</v>
      </c>
      <c r="J96" s="57">
        <v>1.6</v>
      </c>
      <c r="K96" s="57">
        <v>0</v>
      </c>
      <c r="N96" t="s">
        <v>172</v>
      </c>
      <c r="O96" s="30">
        <f>34*70</f>
        <v>2380</v>
      </c>
      <c r="P96" s="59">
        <f>O96/70</f>
        <v>34</v>
      </c>
    </row>
    <row r="97" spans="1:16" x14ac:dyDescent="0.3">
      <c r="A97" s="40" t="s">
        <v>90</v>
      </c>
      <c r="B97" s="40" t="s">
        <v>81</v>
      </c>
      <c r="C97" s="41" t="s">
        <v>82</v>
      </c>
      <c r="D97" s="41" t="s">
        <v>78</v>
      </c>
      <c r="E97" s="42">
        <v>0</v>
      </c>
      <c r="F97" s="43" t="e">
        <f t="shared" si="4"/>
        <v>#DIV/0!</v>
      </c>
      <c r="G97" s="44"/>
      <c r="I97" s="57">
        <f t="shared" si="5"/>
        <v>224.54999999999995</v>
      </c>
      <c r="J97" s="57">
        <v>1.45</v>
      </c>
      <c r="K97" s="57">
        <v>0</v>
      </c>
      <c r="N97" t="s">
        <v>173</v>
      </c>
      <c r="O97" s="30">
        <f>34*71</f>
        <v>2414</v>
      </c>
      <c r="P97" s="59">
        <f>O97/71</f>
        <v>34</v>
      </c>
    </row>
    <row r="98" spans="1:16" x14ac:dyDescent="0.3">
      <c r="A98" s="40" t="s">
        <v>90</v>
      </c>
      <c r="B98" s="40" t="s">
        <v>81</v>
      </c>
      <c r="C98" s="41" t="s">
        <v>82</v>
      </c>
      <c r="D98" s="41" t="s">
        <v>79</v>
      </c>
      <c r="E98" s="42">
        <v>0</v>
      </c>
      <c r="F98" s="43" t="e">
        <f t="shared" si="4"/>
        <v>#DIV/0!</v>
      </c>
      <c r="G98" s="44"/>
      <c r="I98" s="57">
        <f t="shared" si="5"/>
        <v>124.75</v>
      </c>
      <c r="J98" s="57">
        <v>1.25</v>
      </c>
      <c r="K98" s="57">
        <v>0</v>
      </c>
      <c r="N98" t="s">
        <v>174</v>
      </c>
      <c r="O98" s="30">
        <f>34*72</f>
        <v>2448</v>
      </c>
      <c r="P98" s="59">
        <f>O98/72</f>
        <v>34</v>
      </c>
    </row>
    <row r="99" spans="1:16" x14ac:dyDescent="0.3">
      <c r="A99" s="45" t="s">
        <v>90</v>
      </c>
      <c r="B99" s="45" t="s">
        <v>81</v>
      </c>
      <c r="C99" s="46" t="s">
        <v>82</v>
      </c>
      <c r="D99" s="46" t="s">
        <v>80</v>
      </c>
      <c r="E99" s="47">
        <v>2192.4</v>
      </c>
      <c r="F99" s="48">
        <f t="shared" si="4"/>
        <v>1</v>
      </c>
      <c r="G99" s="49"/>
      <c r="I99" s="57">
        <f t="shared" si="5"/>
        <v>324.34999999999991</v>
      </c>
      <c r="J99" s="57">
        <v>1.65</v>
      </c>
      <c r="K99" s="57">
        <v>0</v>
      </c>
      <c r="N99" t="s">
        <v>175</v>
      </c>
      <c r="O99" s="30">
        <f>34*73</f>
        <v>2482</v>
      </c>
      <c r="P99" s="59">
        <f>O99/73</f>
        <v>34</v>
      </c>
    </row>
    <row r="100" spans="1:16" x14ac:dyDescent="0.3">
      <c r="A100" s="40" t="s">
        <v>90</v>
      </c>
      <c r="B100" s="40" t="s">
        <v>81</v>
      </c>
      <c r="C100" s="41" t="s">
        <v>83</v>
      </c>
      <c r="D100" s="41" t="s">
        <v>74</v>
      </c>
      <c r="E100" s="42">
        <v>3255.04</v>
      </c>
      <c r="F100" s="50">
        <f t="shared" si="4"/>
        <v>1</v>
      </c>
      <c r="I100" s="57">
        <f t="shared" si="5"/>
        <v>124.75</v>
      </c>
      <c r="J100" s="57">
        <v>1</v>
      </c>
      <c r="K100" s="57">
        <v>0.25</v>
      </c>
      <c r="N100" t="s">
        <v>176</v>
      </c>
      <c r="O100" s="30">
        <f>34*74</f>
        <v>2516</v>
      </c>
      <c r="P100" s="59">
        <f>O100/74</f>
        <v>34</v>
      </c>
    </row>
    <row r="101" spans="1:16" x14ac:dyDescent="0.3">
      <c r="A101" s="40" t="s">
        <v>90</v>
      </c>
      <c r="B101" s="40" t="s">
        <v>81</v>
      </c>
      <c r="C101" s="41" t="s">
        <v>83</v>
      </c>
      <c r="D101" s="41" t="s">
        <v>75</v>
      </c>
      <c r="E101" s="42">
        <v>3506.15</v>
      </c>
      <c r="F101" s="50">
        <f t="shared" si="4"/>
        <v>1</v>
      </c>
      <c r="I101" s="57">
        <f t="shared" si="5"/>
        <v>224.54999999999995</v>
      </c>
      <c r="J101" s="57">
        <v>1.2</v>
      </c>
      <c r="K101" s="57">
        <v>0.25</v>
      </c>
      <c r="N101" t="s">
        <v>177</v>
      </c>
      <c r="O101" s="30">
        <f>34*75</f>
        <v>2550</v>
      </c>
      <c r="P101" s="59">
        <f>O101/75</f>
        <v>34</v>
      </c>
    </row>
    <row r="102" spans="1:16" x14ac:dyDescent="0.3">
      <c r="A102" s="40" t="s">
        <v>90</v>
      </c>
      <c r="B102" s="40" t="s">
        <v>81</v>
      </c>
      <c r="C102" s="41" t="s">
        <v>83</v>
      </c>
      <c r="D102" s="41" t="s">
        <v>76</v>
      </c>
      <c r="E102" s="42">
        <v>3626.15</v>
      </c>
      <c r="F102" s="50">
        <f t="shared" si="4"/>
        <v>1</v>
      </c>
      <c r="I102" s="57">
        <f t="shared" si="5"/>
        <v>324.34999999999991</v>
      </c>
      <c r="J102" s="57">
        <v>1.4</v>
      </c>
      <c r="K102" s="57">
        <v>0.25</v>
      </c>
      <c r="N102" t="s">
        <v>178</v>
      </c>
      <c r="O102" s="30">
        <f>34*76</f>
        <v>2584</v>
      </c>
      <c r="P102" s="59">
        <f>O102/76</f>
        <v>34</v>
      </c>
    </row>
    <row r="103" spans="1:16" x14ac:dyDescent="0.3">
      <c r="A103" s="40" t="s">
        <v>90</v>
      </c>
      <c r="B103" s="40" t="s">
        <v>81</v>
      </c>
      <c r="C103" s="41" t="s">
        <v>83</v>
      </c>
      <c r="D103" s="41" t="s">
        <v>77</v>
      </c>
      <c r="E103" s="42">
        <v>0</v>
      </c>
      <c r="F103" s="50" t="e">
        <f t="shared" si="4"/>
        <v>#DIV/0!</v>
      </c>
      <c r="I103" s="57">
        <f t="shared" si="5"/>
        <v>424.15000000000009</v>
      </c>
      <c r="J103" s="57">
        <v>1.6</v>
      </c>
      <c r="K103" s="57">
        <v>0.25</v>
      </c>
      <c r="N103" t="s">
        <v>179</v>
      </c>
      <c r="O103" s="30">
        <f>34*77</f>
        <v>2618</v>
      </c>
      <c r="P103" s="59">
        <f>O103/77</f>
        <v>34</v>
      </c>
    </row>
    <row r="104" spans="1:16" x14ac:dyDescent="0.3">
      <c r="A104" s="40" t="s">
        <v>90</v>
      </c>
      <c r="B104" s="40" t="s">
        <v>81</v>
      </c>
      <c r="C104" s="41" t="s">
        <v>83</v>
      </c>
      <c r="D104" s="41" t="s">
        <v>78</v>
      </c>
      <c r="E104" s="42">
        <v>0</v>
      </c>
      <c r="F104" s="50" t="e">
        <f t="shared" si="4"/>
        <v>#DIV/0!</v>
      </c>
      <c r="I104" s="57">
        <f t="shared" si="5"/>
        <v>349.29999999999995</v>
      </c>
      <c r="J104" s="57">
        <v>1.45</v>
      </c>
      <c r="K104" s="57">
        <v>0.25</v>
      </c>
      <c r="N104" t="s">
        <v>180</v>
      </c>
      <c r="O104" s="30">
        <f>34*78</f>
        <v>2652</v>
      </c>
      <c r="P104" s="59">
        <f>O104/78</f>
        <v>34</v>
      </c>
    </row>
    <row r="105" spans="1:16" x14ac:dyDescent="0.3">
      <c r="A105" s="40" t="s">
        <v>90</v>
      </c>
      <c r="B105" s="40" t="s">
        <v>81</v>
      </c>
      <c r="C105" s="41" t="s">
        <v>83</v>
      </c>
      <c r="D105" s="41" t="s">
        <v>79</v>
      </c>
      <c r="E105" s="42">
        <v>0</v>
      </c>
      <c r="F105" s="43" t="e">
        <f t="shared" si="4"/>
        <v>#DIV/0!</v>
      </c>
      <c r="G105" s="44"/>
      <c r="I105" s="57">
        <f t="shared" si="5"/>
        <v>249.5</v>
      </c>
      <c r="J105" s="57">
        <v>1.25</v>
      </c>
      <c r="K105" s="57">
        <v>0.25</v>
      </c>
      <c r="N105" t="s">
        <v>181</v>
      </c>
      <c r="O105" s="30">
        <f>34*79</f>
        <v>2686</v>
      </c>
      <c r="P105" s="59">
        <f>O105/79</f>
        <v>34</v>
      </c>
    </row>
    <row r="106" spans="1:16" x14ac:dyDescent="0.3">
      <c r="A106" s="45" t="s">
        <v>90</v>
      </c>
      <c r="B106" s="45" t="s">
        <v>81</v>
      </c>
      <c r="C106" s="46" t="s">
        <v>83</v>
      </c>
      <c r="D106" s="46" t="s">
        <v>80</v>
      </c>
      <c r="E106" s="47">
        <v>4143.75</v>
      </c>
      <c r="F106" s="48">
        <f t="shared" si="4"/>
        <v>1</v>
      </c>
      <c r="G106" s="49"/>
      <c r="I106" s="57">
        <f t="shared" si="5"/>
        <v>449.09999999999991</v>
      </c>
      <c r="J106" s="57">
        <v>1.65</v>
      </c>
      <c r="K106" s="57">
        <v>0.25</v>
      </c>
      <c r="N106" t="s">
        <v>182</v>
      </c>
      <c r="O106" s="30">
        <f>34*80</f>
        <v>2720</v>
      </c>
      <c r="P106" s="59">
        <f>O106/80</f>
        <v>34</v>
      </c>
    </row>
    <row r="107" spans="1:16" x14ac:dyDescent="0.3">
      <c r="A107" s="40" t="s">
        <v>90</v>
      </c>
      <c r="B107" s="40" t="s">
        <v>84</v>
      </c>
      <c r="C107" s="41" t="s">
        <v>85</v>
      </c>
      <c r="D107" s="41" t="s">
        <v>74</v>
      </c>
      <c r="E107" s="42">
        <v>4066.97</v>
      </c>
      <c r="F107" s="50">
        <f t="shared" si="4"/>
        <v>1</v>
      </c>
      <c r="G107" s="51"/>
      <c r="H107" s="51"/>
      <c r="I107" s="57">
        <f t="shared" si="5"/>
        <v>249.5</v>
      </c>
      <c r="J107" s="57">
        <v>1</v>
      </c>
      <c r="K107" s="57">
        <v>0.5</v>
      </c>
      <c r="N107" t="s">
        <v>183</v>
      </c>
      <c r="O107" s="30">
        <f>34*81</f>
        <v>2754</v>
      </c>
      <c r="P107" s="59">
        <f>O107/81</f>
        <v>34</v>
      </c>
    </row>
    <row r="108" spans="1:16" x14ac:dyDescent="0.3">
      <c r="A108" s="40" t="s">
        <v>90</v>
      </c>
      <c r="B108" s="40" t="s">
        <v>84</v>
      </c>
      <c r="C108" s="41" t="s">
        <v>85</v>
      </c>
      <c r="D108" s="41" t="s">
        <v>75</v>
      </c>
      <c r="E108" s="42">
        <v>4318.08</v>
      </c>
      <c r="F108" s="50">
        <f t="shared" si="4"/>
        <v>1</v>
      </c>
      <c r="G108" s="51"/>
      <c r="H108" s="51"/>
      <c r="I108" s="57">
        <f t="shared" si="5"/>
        <v>349.29999999999995</v>
      </c>
      <c r="J108" s="57">
        <v>1.2</v>
      </c>
      <c r="K108" s="57">
        <v>0.5</v>
      </c>
      <c r="N108" t="s">
        <v>184</v>
      </c>
      <c r="O108" s="30">
        <f>34*82</f>
        <v>2788</v>
      </c>
      <c r="P108" s="59">
        <f>O108/82</f>
        <v>34</v>
      </c>
    </row>
    <row r="109" spans="1:16" x14ac:dyDescent="0.3">
      <c r="A109" s="40" t="s">
        <v>90</v>
      </c>
      <c r="B109" s="40" t="s">
        <v>84</v>
      </c>
      <c r="C109" s="41" t="s">
        <v>85</v>
      </c>
      <c r="D109" s="41" t="s">
        <v>76</v>
      </c>
      <c r="E109" s="42">
        <v>4438.08</v>
      </c>
      <c r="F109" s="50">
        <f t="shared" si="4"/>
        <v>1</v>
      </c>
      <c r="G109" s="51"/>
      <c r="H109" s="51"/>
      <c r="I109" s="57">
        <f t="shared" si="5"/>
        <v>449.09999999999991</v>
      </c>
      <c r="J109" s="57">
        <v>1.4</v>
      </c>
      <c r="K109" s="57">
        <v>0.5</v>
      </c>
      <c r="N109" t="s">
        <v>185</v>
      </c>
      <c r="O109" s="30">
        <f>34*83</f>
        <v>2822</v>
      </c>
      <c r="P109" s="59">
        <f>O109/83</f>
        <v>34</v>
      </c>
    </row>
    <row r="110" spans="1:16" x14ac:dyDescent="0.3">
      <c r="A110" s="40" t="s">
        <v>90</v>
      </c>
      <c r="B110" s="40" t="s">
        <v>84</v>
      </c>
      <c r="C110" s="41" t="s">
        <v>85</v>
      </c>
      <c r="D110" s="41" t="s">
        <v>77</v>
      </c>
      <c r="E110" s="42">
        <v>0</v>
      </c>
      <c r="F110" s="50" t="e">
        <f t="shared" si="4"/>
        <v>#DIV/0!</v>
      </c>
      <c r="G110" s="51"/>
      <c r="H110" s="51"/>
      <c r="I110" s="57">
        <f t="shared" si="5"/>
        <v>548.90000000000009</v>
      </c>
      <c r="J110" s="57">
        <v>1.6</v>
      </c>
      <c r="K110" s="57">
        <v>0.5</v>
      </c>
      <c r="N110" t="s">
        <v>186</v>
      </c>
      <c r="O110" s="30">
        <f>34*84</f>
        <v>2856</v>
      </c>
      <c r="P110" s="59">
        <f>O110/84</f>
        <v>34</v>
      </c>
    </row>
    <row r="111" spans="1:16" x14ac:dyDescent="0.3">
      <c r="A111" s="40" t="s">
        <v>90</v>
      </c>
      <c r="B111" s="40" t="s">
        <v>84</v>
      </c>
      <c r="C111" s="41" t="s">
        <v>85</v>
      </c>
      <c r="D111" s="41" t="s">
        <v>78</v>
      </c>
      <c r="E111" s="42">
        <v>0</v>
      </c>
      <c r="F111" s="50" t="e">
        <f t="shared" si="4"/>
        <v>#DIV/0!</v>
      </c>
      <c r="G111" s="51"/>
      <c r="H111" s="51"/>
      <c r="I111" s="57">
        <f t="shared" si="5"/>
        <v>474.04999999999995</v>
      </c>
      <c r="J111" s="57">
        <v>1.45</v>
      </c>
      <c r="K111" s="57">
        <v>0.5</v>
      </c>
      <c r="N111" t="s">
        <v>187</v>
      </c>
      <c r="O111" s="30">
        <f>34*85</f>
        <v>2890</v>
      </c>
      <c r="P111" s="59">
        <f>O111/85</f>
        <v>34</v>
      </c>
    </row>
    <row r="112" spans="1:16" x14ac:dyDescent="0.3">
      <c r="A112" s="40" t="s">
        <v>90</v>
      </c>
      <c r="B112" s="40" t="s">
        <v>84</v>
      </c>
      <c r="C112" s="41" t="s">
        <v>85</v>
      </c>
      <c r="D112" s="41" t="s">
        <v>79</v>
      </c>
      <c r="E112" s="42">
        <v>0</v>
      </c>
      <c r="F112" s="43" t="e">
        <f t="shared" si="4"/>
        <v>#DIV/0!</v>
      </c>
      <c r="G112" s="52"/>
      <c r="H112" s="51"/>
      <c r="I112" s="57">
        <f t="shared" si="5"/>
        <v>374.25</v>
      </c>
      <c r="J112" s="57">
        <v>1.25</v>
      </c>
      <c r="K112" s="57">
        <v>0.5</v>
      </c>
      <c r="N112" t="s">
        <v>188</v>
      </c>
      <c r="O112" s="30">
        <f>34*86</f>
        <v>2924</v>
      </c>
      <c r="P112" s="59">
        <f>O112/86</f>
        <v>34</v>
      </c>
    </row>
    <row r="113" spans="1:16" x14ac:dyDescent="0.3">
      <c r="A113" s="45" t="s">
        <v>90</v>
      </c>
      <c r="B113" s="45" t="s">
        <v>84</v>
      </c>
      <c r="C113" s="46" t="s">
        <v>85</v>
      </c>
      <c r="D113" s="46" t="s">
        <v>80</v>
      </c>
      <c r="E113" s="47">
        <v>5119.9399999999996</v>
      </c>
      <c r="F113" s="48">
        <f t="shared" si="4"/>
        <v>1</v>
      </c>
      <c r="G113" s="53"/>
      <c r="H113" s="51"/>
      <c r="I113" s="57">
        <f t="shared" si="5"/>
        <v>573.84999999999991</v>
      </c>
      <c r="J113" s="57">
        <v>1.65</v>
      </c>
      <c r="K113" s="57">
        <v>0.5</v>
      </c>
      <c r="N113" t="s">
        <v>189</v>
      </c>
      <c r="O113" s="30">
        <f>34*87</f>
        <v>2958</v>
      </c>
      <c r="P113" s="59">
        <f>O113/87</f>
        <v>34</v>
      </c>
    </row>
    <row r="114" spans="1:16" x14ac:dyDescent="0.3">
      <c r="A114" s="40" t="s">
        <v>90</v>
      </c>
      <c r="B114" s="40" t="s">
        <v>84</v>
      </c>
      <c r="C114" s="41" t="s">
        <v>86</v>
      </c>
      <c r="D114" s="41" t="s">
        <v>74</v>
      </c>
      <c r="E114" s="42">
        <v>6506.94</v>
      </c>
      <c r="F114" s="50">
        <f t="shared" si="4"/>
        <v>1</v>
      </c>
      <c r="G114" s="51"/>
      <c r="H114" s="51"/>
      <c r="I114" s="57">
        <f t="shared" si="5"/>
        <v>499</v>
      </c>
      <c r="J114" s="57">
        <v>1</v>
      </c>
      <c r="K114" s="57">
        <v>1</v>
      </c>
      <c r="N114" t="s">
        <v>190</v>
      </c>
      <c r="O114" s="30">
        <f>34*88</f>
        <v>2992</v>
      </c>
      <c r="P114" s="59">
        <f>O114/88</f>
        <v>34</v>
      </c>
    </row>
    <row r="115" spans="1:16" x14ac:dyDescent="0.3">
      <c r="A115" s="40" t="s">
        <v>90</v>
      </c>
      <c r="B115" s="40" t="s">
        <v>84</v>
      </c>
      <c r="C115" s="41" t="s">
        <v>86</v>
      </c>
      <c r="D115" s="41" t="s">
        <v>75</v>
      </c>
      <c r="E115" s="42">
        <v>6758.05</v>
      </c>
      <c r="F115" s="50">
        <f t="shared" si="4"/>
        <v>1</v>
      </c>
      <c r="G115" s="51"/>
      <c r="H115" s="51"/>
      <c r="I115" s="57">
        <f t="shared" si="5"/>
        <v>598.80000000000018</v>
      </c>
      <c r="J115" s="57">
        <v>1.2</v>
      </c>
      <c r="K115" s="57">
        <v>1</v>
      </c>
      <c r="N115" t="s">
        <v>191</v>
      </c>
      <c r="O115" s="30">
        <f>34*89</f>
        <v>3026</v>
      </c>
      <c r="P115" s="59">
        <f>O115/89</f>
        <v>34</v>
      </c>
    </row>
    <row r="116" spans="1:16" x14ac:dyDescent="0.3">
      <c r="A116" s="40" t="s">
        <v>90</v>
      </c>
      <c r="B116" s="40" t="s">
        <v>84</v>
      </c>
      <c r="C116" s="41" t="s">
        <v>86</v>
      </c>
      <c r="D116" s="41" t="s">
        <v>76</v>
      </c>
      <c r="E116" s="42">
        <v>6878.05</v>
      </c>
      <c r="F116" s="50">
        <f t="shared" si="4"/>
        <v>1</v>
      </c>
      <c r="I116" s="57">
        <f t="shared" si="5"/>
        <v>698.59999999999991</v>
      </c>
      <c r="J116" s="57">
        <v>1.4</v>
      </c>
      <c r="K116" s="57">
        <v>1</v>
      </c>
      <c r="N116" t="s">
        <v>192</v>
      </c>
      <c r="O116" s="30">
        <f>34*90</f>
        <v>3060</v>
      </c>
      <c r="P116" s="59">
        <f>O116/90</f>
        <v>34</v>
      </c>
    </row>
    <row r="117" spans="1:16" x14ac:dyDescent="0.3">
      <c r="A117" s="40" t="s">
        <v>90</v>
      </c>
      <c r="B117" s="40" t="s">
        <v>84</v>
      </c>
      <c r="C117" s="41" t="s">
        <v>86</v>
      </c>
      <c r="D117" s="41" t="s">
        <v>77</v>
      </c>
      <c r="E117" s="42">
        <v>0</v>
      </c>
      <c r="F117" s="50" t="e">
        <f t="shared" si="4"/>
        <v>#DIV/0!</v>
      </c>
      <c r="I117" s="57">
        <f t="shared" si="5"/>
        <v>798.40000000000009</v>
      </c>
      <c r="J117" s="57">
        <v>1.6</v>
      </c>
      <c r="K117" s="57">
        <v>1</v>
      </c>
      <c r="N117" t="s">
        <v>193</v>
      </c>
      <c r="O117" s="30">
        <f>34*91</f>
        <v>3094</v>
      </c>
      <c r="P117" s="59">
        <f>O117/91</f>
        <v>34</v>
      </c>
    </row>
    <row r="118" spans="1:16" x14ac:dyDescent="0.3">
      <c r="A118" s="40" t="s">
        <v>90</v>
      </c>
      <c r="B118" s="40" t="s">
        <v>84</v>
      </c>
      <c r="C118" s="41" t="s">
        <v>86</v>
      </c>
      <c r="D118" s="41" t="s">
        <v>78</v>
      </c>
      <c r="E118" s="42">
        <v>0</v>
      </c>
      <c r="F118" s="50" t="e">
        <f t="shared" si="4"/>
        <v>#DIV/0!</v>
      </c>
      <c r="I118" s="57">
        <f t="shared" si="5"/>
        <v>723.55000000000018</v>
      </c>
      <c r="J118" s="57">
        <v>1.45</v>
      </c>
      <c r="K118" s="57">
        <v>1</v>
      </c>
      <c r="N118" t="s">
        <v>194</v>
      </c>
      <c r="O118" s="30">
        <f>34*92</f>
        <v>3128</v>
      </c>
      <c r="P118" s="59">
        <f>O118/92</f>
        <v>34</v>
      </c>
    </row>
    <row r="119" spans="1:16" x14ac:dyDescent="0.3">
      <c r="A119" s="40" t="s">
        <v>90</v>
      </c>
      <c r="B119" s="40" t="s">
        <v>84</v>
      </c>
      <c r="C119" s="41" t="s">
        <v>86</v>
      </c>
      <c r="D119" s="41" t="s">
        <v>79</v>
      </c>
      <c r="E119" s="42">
        <v>0</v>
      </c>
      <c r="F119" s="50" t="e">
        <f t="shared" si="4"/>
        <v>#DIV/0!</v>
      </c>
      <c r="I119" s="57">
        <f t="shared" si="5"/>
        <v>623.75</v>
      </c>
      <c r="J119" s="57">
        <v>1.25</v>
      </c>
      <c r="K119" s="57">
        <v>1</v>
      </c>
      <c r="N119" t="s">
        <v>195</v>
      </c>
      <c r="O119" s="30">
        <f>34*93</f>
        <v>3162</v>
      </c>
      <c r="P119" s="59">
        <f>O119/93</f>
        <v>34</v>
      </c>
    </row>
    <row r="120" spans="1:16" x14ac:dyDescent="0.3">
      <c r="A120" s="45" t="s">
        <v>90</v>
      </c>
      <c r="B120" s="45" t="s">
        <v>84</v>
      </c>
      <c r="C120" s="46" t="s">
        <v>86</v>
      </c>
      <c r="D120" s="46" t="s">
        <v>80</v>
      </c>
      <c r="E120" s="47">
        <v>8048.54</v>
      </c>
      <c r="F120" s="48">
        <f t="shared" si="4"/>
        <v>1</v>
      </c>
      <c r="G120" s="49"/>
      <c r="I120" s="57">
        <f t="shared" si="5"/>
        <v>823.34999999999991</v>
      </c>
      <c r="J120" s="57">
        <v>1.65</v>
      </c>
      <c r="K120" s="57">
        <v>1</v>
      </c>
      <c r="N120" t="s">
        <v>196</v>
      </c>
      <c r="O120" s="30">
        <f>34*94</f>
        <v>3196</v>
      </c>
      <c r="P120" s="59">
        <f>O120/94</f>
        <v>34</v>
      </c>
    </row>
    <row r="121" spans="1:16" x14ac:dyDescent="0.3">
      <c r="A121" s="40" t="s">
        <v>90</v>
      </c>
      <c r="B121" s="40" t="s">
        <v>84</v>
      </c>
      <c r="C121" s="41" t="s">
        <v>87</v>
      </c>
      <c r="D121" s="41" t="s">
        <v>74</v>
      </c>
      <c r="E121" s="42">
        <v>9924.16</v>
      </c>
      <c r="F121" s="50">
        <f t="shared" si="4"/>
        <v>1</v>
      </c>
      <c r="I121" s="57">
        <f t="shared" si="5"/>
        <v>998</v>
      </c>
      <c r="J121" s="57">
        <v>1</v>
      </c>
      <c r="K121" s="57">
        <v>2</v>
      </c>
      <c r="N121" t="s">
        <v>197</v>
      </c>
      <c r="O121" s="30">
        <f>34*95</f>
        <v>3230</v>
      </c>
      <c r="P121" s="59">
        <f>O121/95</f>
        <v>34</v>
      </c>
    </row>
    <row r="122" spans="1:16" x14ac:dyDescent="0.3">
      <c r="A122" s="40" t="s">
        <v>90</v>
      </c>
      <c r="B122" s="40" t="s">
        <v>84</v>
      </c>
      <c r="C122" s="41" t="s">
        <v>87</v>
      </c>
      <c r="D122" s="41" t="s">
        <v>75</v>
      </c>
      <c r="E122" s="42">
        <v>10175.27</v>
      </c>
      <c r="F122" s="50">
        <f t="shared" si="4"/>
        <v>1</v>
      </c>
      <c r="I122" s="57">
        <f t="shared" si="5"/>
        <v>1097.8000000000002</v>
      </c>
      <c r="J122" s="57">
        <v>1.2</v>
      </c>
      <c r="K122" s="57">
        <v>2</v>
      </c>
      <c r="N122" t="s">
        <v>198</v>
      </c>
      <c r="O122" s="30">
        <f>34*96</f>
        <v>3264</v>
      </c>
      <c r="P122" s="59">
        <f>O122/96</f>
        <v>34</v>
      </c>
    </row>
    <row r="123" spans="1:16" x14ac:dyDescent="0.3">
      <c r="A123" s="40" t="s">
        <v>90</v>
      </c>
      <c r="B123" s="40" t="s">
        <v>84</v>
      </c>
      <c r="C123" s="41" t="s">
        <v>87</v>
      </c>
      <c r="D123" s="41" t="s">
        <v>76</v>
      </c>
      <c r="E123" s="42">
        <v>10295.27</v>
      </c>
      <c r="F123" s="50">
        <f t="shared" si="4"/>
        <v>1</v>
      </c>
      <c r="I123" s="57">
        <f t="shared" si="5"/>
        <v>1197.5999999999999</v>
      </c>
      <c r="J123" s="57">
        <v>1.4</v>
      </c>
      <c r="K123" s="57">
        <v>2</v>
      </c>
      <c r="N123" t="s">
        <v>199</v>
      </c>
      <c r="O123" s="30">
        <f>34*97</f>
        <v>3298</v>
      </c>
      <c r="P123" s="59">
        <f>O123/97</f>
        <v>34</v>
      </c>
    </row>
    <row r="124" spans="1:16" x14ac:dyDescent="0.3">
      <c r="A124" s="40" t="s">
        <v>90</v>
      </c>
      <c r="B124" s="40" t="s">
        <v>84</v>
      </c>
      <c r="C124" s="41" t="s">
        <v>87</v>
      </c>
      <c r="D124" s="41" t="s">
        <v>77</v>
      </c>
      <c r="E124" s="42">
        <v>0</v>
      </c>
      <c r="F124" s="50" t="e">
        <f t="shared" si="4"/>
        <v>#DIV/0!</v>
      </c>
      <c r="I124" s="57">
        <f t="shared" si="5"/>
        <v>1297.4000000000001</v>
      </c>
      <c r="J124" s="57">
        <v>1.6</v>
      </c>
      <c r="K124" s="57">
        <v>2</v>
      </c>
      <c r="N124" t="s">
        <v>200</v>
      </c>
      <c r="O124" s="30">
        <f>34*98</f>
        <v>3332</v>
      </c>
      <c r="P124" s="59">
        <f>O124/98</f>
        <v>34</v>
      </c>
    </row>
    <row r="125" spans="1:16" x14ac:dyDescent="0.3">
      <c r="A125" s="40" t="s">
        <v>90</v>
      </c>
      <c r="B125" s="40" t="s">
        <v>84</v>
      </c>
      <c r="C125" s="41" t="s">
        <v>87</v>
      </c>
      <c r="D125" s="41" t="s">
        <v>78</v>
      </c>
      <c r="E125" s="42">
        <v>0</v>
      </c>
      <c r="F125" s="50" t="e">
        <f t="shared" si="4"/>
        <v>#DIV/0!</v>
      </c>
      <c r="I125" s="57">
        <f t="shared" si="5"/>
        <v>1222.5500000000002</v>
      </c>
      <c r="J125" s="57">
        <v>1.45</v>
      </c>
      <c r="K125" s="57">
        <v>2</v>
      </c>
      <c r="N125" t="s">
        <v>201</v>
      </c>
      <c r="O125" s="30">
        <f>34*99</f>
        <v>3366</v>
      </c>
      <c r="P125" s="59">
        <f>O125/99</f>
        <v>34</v>
      </c>
    </row>
    <row r="126" spans="1:16" x14ac:dyDescent="0.3">
      <c r="A126" s="40" t="s">
        <v>90</v>
      </c>
      <c r="B126" s="40" t="s">
        <v>84</v>
      </c>
      <c r="C126" s="41" t="s">
        <v>87</v>
      </c>
      <c r="D126" s="41" t="s">
        <v>79</v>
      </c>
      <c r="E126" s="42">
        <v>0</v>
      </c>
      <c r="F126" s="50" t="e">
        <f t="shared" si="4"/>
        <v>#DIV/0!</v>
      </c>
      <c r="I126" s="57">
        <f t="shared" si="5"/>
        <v>1122.75</v>
      </c>
      <c r="J126" s="57">
        <v>1.25</v>
      </c>
      <c r="K126" s="57">
        <v>2</v>
      </c>
      <c r="N126" t="s">
        <v>202</v>
      </c>
      <c r="O126" s="30">
        <f>34*100</f>
        <v>3400</v>
      </c>
      <c r="P126" s="59">
        <f>O126/100</f>
        <v>34</v>
      </c>
    </row>
    <row r="127" spans="1:16" x14ac:dyDescent="0.3">
      <c r="A127" s="45" t="s">
        <v>90</v>
      </c>
      <c r="B127" s="45" t="s">
        <v>84</v>
      </c>
      <c r="C127" s="46" t="s">
        <v>87</v>
      </c>
      <c r="D127" s="46" t="s">
        <v>80</v>
      </c>
      <c r="E127" s="47">
        <v>11953.33</v>
      </c>
      <c r="F127" s="48">
        <f t="shared" si="4"/>
        <v>1</v>
      </c>
      <c r="G127" s="49"/>
      <c r="I127" s="57">
        <f t="shared" si="5"/>
        <v>1322.35</v>
      </c>
      <c r="J127" s="57">
        <v>1.65</v>
      </c>
      <c r="K127" s="57">
        <v>2</v>
      </c>
    </row>
    <row r="128" spans="1:16" x14ac:dyDescent="0.3">
      <c r="A128" s="40" t="s">
        <v>90</v>
      </c>
      <c r="B128" s="40" t="s">
        <v>84</v>
      </c>
      <c r="C128" s="41" t="s">
        <v>88</v>
      </c>
      <c r="D128" s="41" t="s">
        <v>74</v>
      </c>
      <c r="E128" s="42">
        <v>13014.93</v>
      </c>
      <c r="F128" s="50">
        <f t="shared" si="4"/>
        <v>1</v>
      </c>
      <c r="I128" s="57">
        <f t="shared" si="5"/>
        <v>1247.5</v>
      </c>
      <c r="J128" s="57">
        <v>1</v>
      </c>
      <c r="K128" s="57">
        <v>2.5</v>
      </c>
      <c r="N128" t="s">
        <v>235</v>
      </c>
    </row>
    <row r="129" spans="1:17" x14ac:dyDescent="0.3">
      <c r="A129" s="40" t="s">
        <v>90</v>
      </c>
      <c r="B129" s="40" t="s">
        <v>84</v>
      </c>
      <c r="C129" s="41" t="s">
        <v>88</v>
      </c>
      <c r="D129" s="41" t="s">
        <v>75</v>
      </c>
      <c r="E129" s="42">
        <v>13266.04</v>
      </c>
      <c r="F129" s="50">
        <f t="shared" si="4"/>
        <v>1</v>
      </c>
      <c r="I129" s="57">
        <f t="shared" si="5"/>
        <v>1347.3000000000002</v>
      </c>
      <c r="J129" s="57">
        <v>1.2</v>
      </c>
      <c r="K129" s="57">
        <v>2.5</v>
      </c>
      <c r="N129" t="s">
        <v>232</v>
      </c>
      <c r="O129" s="30">
        <v>0</v>
      </c>
    </row>
    <row r="130" spans="1:17" x14ac:dyDescent="0.3">
      <c r="A130" s="40" t="s">
        <v>90</v>
      </c>
      <c r="B130" s="40" t="s">
        <v>84</v>
      </c>
      <c r="C130" s="41" t="s">
        <v>88</v>
      </c>
      <c r="D130" s="41" t="s">
        <v>76</v>
      </c>
      <c r="E130" s="42">
        <v>13386.04</v>
      </c>
      <c r="F130" s="50">
        <f t="shared" ref="F130:F134" si="6">(E130-G130)/E130</f>
        <v>1</v>
      </c>
      <c r="I130" s="57">
        <f t="shared" si="5"/>
        <v>1447.1</v>
      </c>
      <c r="J130" s="57">
        <v>1.4</v>
      </c>
      <c r="K130" s="57">
        <v>2.5</v>
      </c>
      <c r="N130" t="s">
        <v>206</v>
      </c>
      <c r="O130" s="30">
        <v>0</v>
      </c>
    </row>
    <row r="131" spans="1:17" x14ac:dyDescent="0.3">
      <c r="A131" s="40" t="s">
        <v>90</v>
      </c>
      <c r="B131" s="40" t="s">
        <v>84</v>
      </c>
      <c r="C131" s="41" t="s">
        <v>88</v>
      </c>
      <c r="D131" s="41" t="s">
        <v>77</v>
      </c>
      <c r="E131" s="42">
        <v>0</v>
      </c>
      <c r="F131" s="50" t="e">
        <f t="shared" si="6"/>
        <v>#DIV/0!</v>
      </c>
      <c r="I131" s="57">
        <f t="shared" si="5"/>
        <v>1546.8999999999999</v>
      </c>
      <c r="J131" s="57">
        <v>1.6</v>
      </c>
      <c r="K131" s="57">
        <v>2.5</v>
      </c>
      <c r="N131" t="s">
        <v>207</v>
      </c>
      <c r="O131" s="30">
        <v>800</v>
      </c>
    </row>
    <row r="132" spans="1:17" x14ac:dyDescent="0.3">
      <c r="A132" s="40" t="s">
        <v>90</v>
      </c>
      <c r="B132" s="40" t="s">
        <v>84</v>
      </c>
      <c r="C132" s="41" t="s">
        <v>88</v>
      </c>
      <c r="D132" s="41" t="s">
        <v>78</v>
      </c>
      <c r="E132" s="42">
        <v>0</v>
      </c>
      <c r="F132" s="50" t="e">
        <f t="shared" si="6"/>
        <v>#DIV/0!</v>
      </c>
      <c r="I132" s="57">
        <f t="shared" si="5"/>
        <v>1472.0500000000002</v>
      </c>
      <c r="J132" s="57">
        <v>1.45</v>
      </c>
      <c r="K132" s="57">
        <v>2.5</v>
      </c>
      <c r="N132" t="s">
        <v>208</v>
      </c>
      <c r="O132" s="30">
        <v>1200</v>
      </c>
    </row>
    <row r="133" spans="1:17" x14ac:dyDescent="0.3">
      <c r="A133" s="40" t="s">
        <v>90</v>
      </c>
      <c r="B133" s="40" t="s">
        <v>84</v>
      </c>
      <c r="C133" s="41" t="s">
        <v>88</v>
      </c>
      <c r="D133" s="41" t="s">
        <v>79</v>
      </c>
      <c r="E133" s="42">
        <v>0</v>
      </c>
      <c r="F133" s="50" t="e">
        <f t="shared" si="6"/>
        <v>#DIV/0!</v>
      </c>
      <c r="I133" s="57">
        <f t="shared" si="5"/>
        <v>1372.25</v>
      </c>
      <c r="J133" s="57">
        <v>1.25</v>
      </c>
      <c r="K133" s="57">
        <v>2.5</v>
      </c>
      <c r="N133" t="s">
        <v>209</v>
      </c>
      <c r="O133" s="30">
        <v>1600</v>
      </c>
    </row>
    <row r="134" spans="1:17" x14ac:dyDescent="0.3">
      <c r="A134" s="45" t="s">
        <v>90</v>
      </c>
      <c r="B134" s="45" t="s">
        <v>84</v>
      </c>
      <c r="C134" s="46" t="s">
        <v>88</v>
      </c>
      <c r="D134" s="46" t="s">
        <v>80</v>
      </c>
      <c r="E134" s="47">
        <v>15857.07</v>
      </c>
      <c r="F134" s="48">
        <f t="shared" si="6"/>
        <v>1</v>
      </c>
      <c r="G134" s="49"/>
      <c r="I134" s="57">
        <f t="shared" si="5"/>
        <v>1571.8500000000004</v>
      </c>
      <c r="J134" s="57">
        <v>1.65</v>
      </c>
      <c r="K134" s="57">
        <v>2.5</v>
      </c>
      <c r="N134" t="s">
        <v>210</v>
      </c>
      <c r="O134" s="30">
        <v>1800</v>
      </c>
      <c r="P134" t="s">
        <v>211</v>
      </c>
      <c r="Q134" t="s">
        <v>212</v>
      </c>
    </row>
    <row r="135" spans="1:17" x14ac:dyDescent="0.3">
      <c r="C135" s="41"/>
      <c r="N135" t="s">
        <v>213</v>
      </c>
      <c r="O135" s="61">
        <v>400</v>
      </c>
    </row>
    <row r="136" spans="1:17" x14ac:dyDescent="0.3">
      <c r="A136" s="54" t="s">
        <v>91</v>
      </c>
      <c r="N136" t="s">
        <v>214</v>
      </c>
      <c r="O136" s="61">
        <v>600</v>
      </c>
    </row>
    <row r="137" spans="1:17" x14ac:dyDescent="0.3">
      <c r="A137" s="54" t="s">
        <v>92</v>
      </c>
      <c r="N137" t="s">
        <v>215</v>
      </c>
      <c r="O137" s="61">
        <v>900</v>
      </c>
    </row>
    <row r="138" spans="1:17" x14ac:dyDescent="0.3">
      <c r="A138" s="54" t="s">
        <v>93</v>
      </c>
      <c r="N138" t="s">
        <v>216</v>
      </c>
      <c r="O138" s="61">
        <v>1200</v>
      </c>
    </row>
    <row r="139" spans="1:17" x14ac:dyDescent="0.3">
      <c r="A139" s="54" t="s">
        <v>94</v>
      </c>
      <c r="N139" t="s">
        <v>217</v>
      </c>
      <c r="O139" s="30">
        <v>1200</v>
      </c>
    </row>
    <row r="140" spans="1:17" x14ac:dyDescent="0.3">
      <c r="N140" t="s">
        <v>218</v>
      </c>
      <c r="O140" s="30">
        <v>800</v>
      </c>
    </row>
    <row r="141" spans="1:17" x14ac:dyDescent="0.3">
      <c r="N141" t="s">
        <v>219</v>
      </c>
      <c r="O141" s="30">
        <v>1200</v>
      </c>
    </row>
    <row r="142" spans="1:17" x14ac:dyDescent="0.3">
      <c r="N142" t="s">
        <v>220</v>
      </c>
      <c r="O142" s="30">
        <v>1200</v>
      </c>
    </row>
    <row r="143" spans="1:17" x14ac:dyDescent="0.3">
      <c r="N143" t="s">
        <v>221</v>
      </c>
      <c r="O143" s="30">
        <v>1200</v>
      </c>
    </row>
    <row r="144" spans="1:17" x14ac:dyDescent="0.3">
      <c r="N144" t="s">
        <v>222</v>
      </c>
      <c r="O144" s="30">
        <v>800</v>
      </c>
    </row>
    <row r="145" spans="14:15" x14ac:dyDescent="0.3">
      <c r="N145" t="s">
        <v>223</v>
      </c>
      <c r="O145" s="30">
        <v>800</v>
      </c>
    </row>
    <row r="146" spans="14:15" x14ac:dyDescent="0.3">
      <c r="N146" t="s">
        <v>224</v>
      </c>
      <c r="O146" s="30">
        <v>1300</v>
      </c>
    </row>
    <row r="147" spans="14:15" x14ac:dyDescent="0.3">
      <c r="N147" t="s">
        <v>225</v>
      </c>
      <c r="O147" s="30">
        <v>1500</v>
      </c>
    </row>
    <row r="148" spans="14:15" x14ac:dyDescent="0.3">
      <c r="N148" t="s">
        <v>226</v>
      </c>
      <c r="O148" s="30">
        <v>1500</v>
      </c>
    </row>
    <row r="150" spans="14:15" x14ac:dyDescent="0.3">
      <c r="N150" t="s">
        <v>263</v>
      </c>
    </row>
    <row r="151" spans="14:15" x14ac:dyDescent="0.3">
      <c r="N151" t="s">
        <v>262</v>
      </c>
      <c r="O151" s="30">
        <v>0</v>
      </c>
    </row>
    <row r="152" spans="14:15" x14ac:dyDescent="0.3">
      <c r="N152" t="s">
        <v>238</v>
      </c>
      <c r="O152" t="s">
        <v>259</v>
      </c>
    </row>
    <row r="153" spans="14:15" x14ac:dyDescent="0.3">
      <c r="N153" t="s">
        <v>239</v>
      </c>
      <c r="O153" s="30">
        <v>800</v>
      </c>
    </row>
    <row r="154" spans="14:15" x14ac:dyDescent="0.3">
      <c r="N154" t="s">
        <v>240</v>
      </c>
      <c r="O154" s="30">
        <v>250</v>
      </c>
    </row>
    <row r="155" spans="14:15" x14ac:dyDescent="0.3">
      <c r="N155" t="s">
        <v>241</v>
      </c>
      <c r="O155" s="30">
        <v>350</v>
      </c>
    </row>
    <row r="156" spans="14:15" x14ac:dyDescent="0.3">
      <c r="N156" t="s">
        <v>242</v>
      </c>
      <c r="O156" s="30">
        <v>450</v>
      </c>
    </row>
    <row r="157" spans="14:15" x14ac:dyDescent="0.3">
      <c r="N157" t="s">
        <v>243</v>
      </c>
      <c r="O157" s="30">
        <v>450</v>
      </c>
    </row>
    <row r="158" spans="14:15" x14ac:dyDescent="0.3">
      <c r="N158" t="s">
        <v>244</v>
      </c>
      <c r="O158" s="30">
        <v>450</v>
      </c>
    </row>
    <row r="159" spans="14:15" x14ac:dyDescent="0.3">
      <c r="N159" t="s">
        <v>245</v>
      </c>
      <c r="O159" s="30">
        <v>350</v>
      </c>
    </row>
    <row r="160" spans="14:15" x14ac:dyDescent="0.3">
      <c r="N160" t="s">
        <v>246</v>
      </c>
      <c r="O160" s="30" t="s">
        <v>260</v>
      </c>
    </row>
    <row r="161" spans="14:15" x14ac:dyDescent="0.3">
      <c r="N161" t="s">
        <v>247</v>
      </c>
      <c r="O161" s="30">
        <v>350</v>
      </c>
    </row>
    <row r="162" spans="14:15" x14ac:dyDescent="0.3">
      <c r="N162" t="s">
        <v>248</v>
      </c>
      <c r="O162" s="30">
        <v>350</v>
      </c>
    </row>
    <row r="163" spans="14:15" x14ac:dyDescent="0.3">
      <c r="N163" t="s">
        <v>249</v>
      </c>
      <c r="O163" s="30">
        <v>100</v>
      </c>
    </row>
    <row r="164" spans="14:15" x14ac:dyDescent="0.3">
      <c r="N164" t="s">
        <v>250</v>
      </c>
      <c r="O164" s="30">
        <v>50</v>
      </c>
    </row>
    <row r="165" spans="14:15" x14ac:dyDescent="0.3">
      <c r="N165" t="s">
        <v>251</v>
      </c>
      <c r="O165" s="30">
        <v>150</v>
      </c>
    </row>
    <row r="166" spans="14:15" x14ac:dyDescent="0.3">
      <c r="N166" t="s">
        <v>252</v>
      </c>
      <c r="O166" s="30">
        <v>150</v>
      </c>
    </row>
    <row r="167" spans="14:15" x14ac:dyDescent="0.3">
      <c r="N167" t="s">
        <v>253</v>
      </c>
      <c r="O167" s="30">
        <v>50</v>
      </c>
    </row>
    <row r="168" spans="14:15" x14ac:dyDescent="0.3">
      <c r="N168" t="s">
        <v>254</v>
      </c>
      <c r="O168" s="30">
        <v>545</v>
      </c>
    </row>
    <row r="169" spans="14:15" x14ac:dyDescent="0.3">
      <c r="N169" t="s">
        <v>255</v>
      </c>
      <c r="O169" s="30">
        <v>150</v>
      </c>
    </row>
    <row r="170" spans="14:15" x14ac:dyDescent="0.3">
      <c r="N170" t="s">
        <v>6725</v>
      </c>
      <c r="O170" s="30">
        <v>50</v>
      </c>
    </row>
    <row r="171" spans="14:15" x14ac:dyDescent="0.3">
      <c r="N171" t="s">
        <v>256</v>
      </c>
      <c r="O171" s="30">
        <v>1557</v>
      </c>
    </row>
    <row r="172" spans="14:15" x14ac:dyDescent="0.3">
      <c r="N172" t="s">
        <v>257</v>
      </c>
      <c r="O172" s="30">
        <v>650</v>
      </c>
    </row>
    <row r="173" spans="14:15" x14ac:dyDescent="0.3">
      <c r="N173" t="s">
        <v>258</v>
      </c>
      <c r="O173" s="30">
        <v>650</v>
      </c>
    </row>
    <row r="175" spans="14:15" x14ac:dyDescent="0.3">
      <c r="N175" t="s">
        <v>236</v>
      </c>
    </row>
    <row r="176" spans="14:15" x14ac:dyDescent="0.3">
      <c r="N176" t="s">
        <v>266</v>
      </c>
      <c r="O176" s="30">
        <v>0</v>
      </c>
    </row>
    <row r="177" spans="14:15" x14ac:dyDescent="0.3">
      <c r="N177" t="s">
        <v>268</v>
      </c>
      <c r="O177" s="30">
        <v>240</v>
      </c>
    </row>
    <row r="178" spans="14:15" x14ac:dyDescent="0.3">
      <c r="N178" t="s">
        <v>267</v>
      </c>
      <c r="O178" s="30">
        <v>0</v>
      </c>
    </row>
  </sheetData>
  <autoFilter ref="A1:K134" xr:uid="{B8FF247D-F2DC-474C-803D-7D571B17E81A}">
    <filterColumn colId="5" showButton="0"/>
  </autoFilter>
  <mergeCells count="1">
    <mergeCell ref="F1:G1"/>
  </mergeCells>
  <phoneticPr fontId="6" type="noConversion"/>
  <pageMargins left="0.511811024" right="0.511811024" top="0.78740157499999996" bottom="0.78740157499999996" header="0.31496062000000002" footer="0.31496062000000002"/>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66"/>
  <sheetViews>
    <sheetView zoomScale="112" zoomScaleNormal="112" workbookViewId="0">
      <selection activeCell="BA33" sqref="BA33"/>
    </sheetView>
  </sheetViews>
  <sheetFormatPr defaultRowHeight="14.4" x14ac:dyDescent="0.3"/>
  <cols>
    <col min="1" max="51" width="2" customWidth="1"/>
    <col min="52" max="52" width="3.21875" customWidth="1"/>
  </cols>
  <sheetData>
    <row r="1" spans="1:52" ht="7.2" customHeight="1" thickBot="1" x14ac:dyDescent="0.3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5"/>
      <c r="AM1" s="5"/>
      <c r="AN1" s="5"/>
      <c r="AO1" s="5"/>
      <c r="AP1" s="5"/>
      <c r="AQ1" s="5"/>
      <c r="AR1" s="5"/>
      <c r="AS1" s="5"/>
      <c r="AT1" s="5"/>
      <c r="AU1" s="5"/>
      <c r="AV1" s="5"/>
      <c r="AW1" s="5"/>
      <c r="AX1" s="5"/>
      <c r="AY1" s="5"/>
      <c r="AZ1" s="5"/>
    </row>
    <row r="2" spans="1:52" ht="7.2" customHeight="1" thickTop="1" x14ac:dyDescent="0.3">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6"/>
      <c r="AL2" s="5"/>
      <c r="AM2" s="5"/>
      <c r="AN2" s="5"/>
      <c r="AO2" s="5"/>
      <c r="AP2" s="5"/>
      <c r="AQ2" s="5"/>
      <c r="AR2" s="5"/>
      <c r="AS2" s="5"/>
      <c r="AT2" s="5"/>
      <c r="AU2" s="5"/>
      <c r="AV2" s="5"/>
      <c r="AW2" s="5"/>
      <c r="AX2" s="5"/>
      <c r="AY2" s="5"/>
      <c r="AZ2" s="5"/>
    </row>
    <row r="3" spans="1:52" ht="7.2" customHeight="1" x14ac:dyDescent="0.3">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7"/>
      <c r="AL3" s="5"/>
      <c r="AM3" s="5"/>
      <c r="AN3" s="5"/>
      <c r="AO3" s="5"/>
      <c r="AP3" s="5"/>
      <c r="AQ3" s="5"/>
      <c r="AR3" s="5"/>
      <c r="AS3" s="5"/>
      <c r="AT3" s="5"/>
      <c r="AU3" s="5"/>
      <c r="AV3" s="5"/>
      <c r="AW3" s="5"/>
      <c r="AX3" s="5"/>
      <c r="AY3" s="5"/>
      <c r="AZ3" s="5"/>
    </row>
    <row r="4" spans="1:52" ht="7.2" customHeight="1" x14ac:dyDescent="0.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3"/>
      <c r="AL4" s="1"/>
      <c r="AM4" s="1"/>
      <c r="AN4" s="1"/>
      <c r="AO4" s="1"/>
      <c r="AP4" s="10"/>
      <c r="AQ4" s="221" t="e" vm="1">
        <v>#VALUE!</v>
      </c>
      <c r="AR4" s="221"/>
      <c r="AS4" s="221"/>
      <c r="AT4" s="221"/>
      <c r="AU4" s="221"/>
      <c r="AV4" s="221"/>
      <c r="AW4" s="221"/>
      <c r="AX4" s="221"/>
      <c r="AY4" s="221"/>
      <c r="AZ4" s="10"/>
    </row>
    <row r="5" spans="1:52" ht="7.2" customHeight="1" thickBot="1" x14ac:dyDescent="0.35">
      <c r="A5" s="2"/>
      <c r="B5" s="2"/>
      <c r="C5" s="2"/>
      <c r="D5" s="2"/>
      <c r="E5" s="2"/>
      <c r="F5" s="9"/>
      <c r="G5" s="9"/>
      <c r="H5" s="222" t="s">
        <v>0</v>
      </c>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11"/>
      <c r="AN5" s="11"/>
      <c r="AO5" s="1"/>
      <c r="AP5" s="10"/>
      <c r="AQ5" s="221"/>
      <c r="AR5" s="221"/>
      <c r="AS5" s="221"/>
      <c r="AT5" s="221"/>
      <c r="AU5" s="221"/>
      <c r="AV5" s="221"/>
      <c r="AW5" s="221"/>
      <c r="AX5" s="221"/>
      <c r="AY5" s="221"/>
      <c r="AZ5" s="10"/>
    </row>
    <row r="6" spans="1:52" ht="7.2" customHeight="1" thickTop="1" x14ac:dyDescent="0.3">
      <c r="A6" s="1"/>
      <c r="B6" s="1"/>
      <c r="C6" s="1"/>
      <c r="D6" s="1"/>
      <c r="E6" s="1"/>
      <c r="F6" s="9"/>
      <c r="G6" s="9"/>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11"/>
      <c r="AN6" s="11"/>
      <c r="AO6" s="1"/>
      <c r="AP6" s="10"/>
      <c r="AQ6" s="221"/>
      <c r="AR6" s="221"/>
      <c r="AS6" s="221"/>
      <c r="AT6" s="221"/>
      <c r="AU6" s="221"/>
      <c r="AV6" s="221"/>
      <c r="AW6" s="221"/>
      <c r="AX6" s="221"/>
      <c r="AY6" s="221"/>
      <c r="AZ6" s="10"/>
    </row>
    <row r="7" spans="1:52" ht="7.2" customHeight="1" x14ac:dyDescent="0.3">
      <c r="A7" s="1"/>
      <c r="B7" s="1"/>
      <c r="C7" s="1"/>
      <c r="D7" s="1"/>
      <c r="E7" s="1"/>
      <c r="F7" s="9"/>
      <c r="G7" s="9"/>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11"/>
      <c r="AN7" s="11"/>
      <c r="AO7" s="1"/>
      <c r="AP7" s="10"/>
      <c r="AQ7" s="221"/>
      <c r="AR7" s="221"/>
      <c r="AS7" s="221"/>
      <c r="AT7" s="221"/>
      <c r="AU7" s="221"/>
      <c r="AV7" s="221"/>
      <c r="AW7" s="221"/>
      <c r="AX7" s="221"/>
      <c r="AY7" s="221"/>
      <c r="AZ7" s="10"/>
    </row>
    <row r="8" spans="1:52" ht="7.2" customHeight="1" x14ac:dyDescent="0.3">
      <c r="A8" s="1"/>
      <c r="B8" s="1"/>
      <c r="C8" s="1"/>
      <c r="D8" s="1"/>
      <c r="E8" s="1"/>
      <c r="F8" s="9"/>
      <c r="G8" s="9"/>
      <c r="H8" s="223" t="s">
        <v>1</v>
      </c>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11"/>
      <c r="AN8" s="11"/>
      <c r="AO8" s="1"/>
      <c r="AP8" s="10"/>
      <c r="AQ8" s="221"/>
      <c r="AR8" s="221"/>
      <c r="AS8" s="221"/>
      <c r="AT8" s="221"/>
      <c r="AU8" s="221"/>
      <c r="AV8" s="221"/>
      <c r="AW8" s="221"/>
      <c r="AX8" s="221"/>
      <c r="AY8" s="221"/>
      <c r="AZ8" s="10"/>
    </row>
    <row r="9" spans="1:52" ht="7.2" customHeight="1" x14ac:dyDescent="0.3">
      <c r="A9" s="1"/>
      <c r="B9" s="1"/>
      <c r="C9" s="1"/>
      <c r="D9" s="1"/>
      <c r="E9" s="1"/>
      <c r="F9" s="9"/>
      <c r="G9" s="9"/>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11"/>
      <c r="AN9" s="11"/>
      <c r="AO9" s="1"/>
      <c r="AP9" s="10"/>
      <c r="AQ9" s="221"/>
      <c r="AR9" s="221"/>
      <c r="AS9" s="221"/>
      <c r="AT9" s="221"/>
      <c r="AU9" s="221"/>
      <c r="AV9" s="221"/>
      <c r="AW9" s="221"/>
      <c r="AX9" s="221"/>
      <c r="AY9" s="221"/>
      <c r="AZ9" s="10"/>
    </row>
    <row r="10" spans="1:52" ht="7.2" customHeight="1" x14ac:dyDescent="0.3">
      <c r="A10" s="1"/>
      <c r="B10" s="1"/>
      <c r="C10" s="1"/>
      <c r="D10" s="1"/>
      <c r="E10" s="1"/>
      <c r="F10" s="9"/>
      <c r="G10" s="9"/>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11"/>
      <c r="AN10" s="11"/>
      <c r="AO10" s="1"/>
      <c r="AP10" s="10"/>
      <c r="AQ10" s="221"/>
      <c r="AR10" s="221"/>
      <c r="AS10" s="221"/>
      <c r="AT10" s="221"/>
      <c r="AU10" s="221"/>
      <c r="AV10" s="221"/>
      <c r="AW10" s="221"/>
      <c r="AX10" s="221"/>
      <c r="AY10" s="221"/>
      <c r="AZ10" s="10"/>
    </row>
    <row r="11" spans="1:52" ht="7.2"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0"/>
      <c r="AQ11" s="221"/>
      <c r="AR11" s="221"/>
      <c r="AS11" s="221"/>
      <c r="AT11" s="221"/>
      <c r="AU11" s="221"/>
      <c r="AV11" s="221"/>
      <c r="AW11" s="221"/>
      <c r="AX11" s="221"/>
      <c r="AY11" s="221"/>
      <c r="AZ11" s="10"/>
    </row>
    <row r="12" spans="1:52" ht="7.2" customHeight="1" x14ac:dyDescent="0.3">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10"/>
      <c r="AQ12" s="10"/>
      <c r="AR12" s="10"/>
      <c r="AS12" s="10"/>
      <c r="AT12" s="10"/>
      <c r="AU12" s="10"/>
      <c r="AV12" s="10"/>
      <c r="AW12" s="10"/>
      <c r="AX12" s="10"/>
      <c r="AY12" s="10"/>
      <c r="AZ12" s="5"/>
    </row>
    <row r="13" spans="1:52" ht="7.2" customHeight="1" x14ac:dyDescent="0.3">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row>
    <row r="14" spans="1:52" ht="7.2" customHeight="1" x14ac:dyDescent="0.3">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row>
    <row r="15" spans="1:52" ht="7.2" customHeight="1" x14ac:dyDescent="0.3">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row>
    <row r="16" spans="1:52" ht="7.2" customHeight="1" thickBot="1" x14ac:dyDescent="0.3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row>
    <row r="17" spans="1:52" ht="7.2" customHeight="1" x14ac:dyDescent="0.3">
      <c r="A17" s="5"/>
      <c r="B17" s="5"/>
      <c r="C17" s="5"/>
      <c r="D17" s="5"/>
      <c r="E17" s="21"/>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3"/>
      <c r="AV17" s="5"/>
      <c r="AW17" s="5"/>
      <c r="AX17" s="5"/>
      <c r="AY17" s="5"/>
      <c r="AZ17" s="5"/>
    </row>
    <row r="18" spans="1:52" ht="7.2" customHeight="1" x14ac:dyDescent="0.3">
      <c r="A18" s="5"/>
      <c r="B18" s="5"/>
      <c r="C18" s="5"/>
      <c r="D18" s="5"/>
      <c r="E18" s="22"/>
      <c r="F18" s="5"/>
      <c r="G18" s="5"/>
      <c r="H18" s="5"/>
      <c r="I18" s="5"/>
      <c r="J18" s="5"/>
      <c r="K18" s="5"/>
      <c r="L18" s="5"/>
      <c r="M18" s="251" t="str">
        <f>Fórmulas!H2</f>
        <v xml:space="preserve">, </v>
      </c>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14"/>
      <c r="AV18" s="5"/>
      <c r="AW18" s="5"/>
      <c r="AX18" s="5"/>
      <c r="AY18" s="5"/>
      <c r="AZ18" s="5"/>
    </row>
    <row r="19" spans="1:52" ht="7.2" customHeight="1" x14ac:dyDescent="0.3">
      <c r="A19" s="5"/>
      <c r="B19" s="5"/>
      <c r="C19" s="5"/>
      <c r="D19" s="5"/>
      <c r="E19" s="22"/>
      <c r="F19" s="5"/>
      <c r="G19" s="5"/>
      <c r="H19" s="5"/>
      <c r="I19" s="5"/>
      <c r="J19" s="5"/>
      <c r="K19" s="5"/>
      <c r="L19" s="5"/>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14"/>
      <c r="AV19" s="5"/>
      <c r="AW19" s="5"/>
      <c r="AX19" s="5"/>
      <c r="AY19" s="5"/>
      <c r="AZ19" s="5"/>
    </row>
    <row r="20" spans="1:52" ht="7.2" customHeight="1" x14ac:dyDescent="0.3">
      <c r="A20" s="5"/>
      <c r="B20" s="5"/>
      <c r="C20" s="5"/>
      <c r="D20" s="5"/>
      <c r="E20" s="22"/>
      <c r="F20" s="5"/>
      <c r="G20" s="5"/>
      <c r="H20" s="5"/>
      <c r="I20" s="5"/>
      <c r="J20" s="5"/>
      <c r="K20" s="5"/>
      <c r="L20" s="5"/>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14"/>
      <c r="AV20" s="5"/>
      <c r="AW20" s="5"/>
      <c r="AX20" s="5"/>
      <c r="AY20" s="5"/>
      <c r="AZ20" s="5"/>
    </row>
    <row r="21" spans="1:52" ht="7.2" customHeight="1" x14ac:dyDescent="0.3">
      <c r="A21" s="5"/>
      <c r="B21" s="5"/>
      <c r="C21" s="5"/>
      <c r="D21" s="5"/>
      <c r="E21" s="22"/>
      <c r="F21" s="5"/>
      <c r="G21" s="5"/>
      <c r="H21" s="5"/>
      <c r="I21" s="5"/>
      <c r="J21" s="5"/>
      <c r="K21" s="5"/>
      <c r="L21" s="5"/>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14"/>
      <c r="AV21" s="5"/>
      <c r="AW21" s="5"/>
      <c r="AX21" s="5"/>
      <c r="AY21" s="5"/>
      <c r="AZ21" s="5"/>
    </row>
    <row r="22" spans="1:52" ht="7.2" customHeight="1" x14ac:dyDescent="0.3">
      <c r="A22" s="5"/>
      <c r="B22" s="5"/>
      <c r="C22" s="5"/>
      <c r="D22" s="5"/>
      <c r="E22" s="22"/>
      <c r="F22" s="5"/>
      <c r="G22" s="5"/>
      <c r="H22" s="5"/>
      <c r="I22" s="5"/>
      <c r="J22" s="5"/>
      <c r="K22" s="5"/>
      <c r="L22" s="5"/>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14"/>
      <c r="AV22" s="5"/>
      <c r="AW22" s="5"/>
      <c r="AX22" s="5"/>
      <c r="AY22" s="5"/>
      <c r="AZ22" s="5"/>
    </row>
    <row r="23" spans="1:52" ht="7.2" customHeight="1" x14ac:dyDescent="0.3">
      <c r="A23" s="5"/>
      <c r="B23" s="5"/>
      <c r="C23" s="5"/>
      <c r="D23" s="5"/>
      <c r="E23" s="248"/>
      <c r="F23" s="232"/>
      <c r="G23" s="232"/>
      <c r="H23" s="232"/>
      <c r="I23" s="232"/>
      <c r="J23" s="232"/>
      <c r="K23" s="232"/>
      <c r="L23" s="232"/>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1"/>
      <c r="AR23" s="251"/>
      <c r="AS23" s="251"/>
      <c r="AT23" s="251"/>
      <c r="AU23" s="14"/>
      <c r="AV23" s="5"/>
      <c r="AW23" s="5"/>
      <c r="AX23" s="5"/>
      <c r="AY23" s="5"/>
      <c r="AZ23" s="5"/>
    </row>
    <row r="24" spans="1:52" ht="7.2" customHeight="1" x14ac:dyDescent="0.3">
      <c r="A24" s="5"/>
      <c r="B24" s="5"/>
      <c r="C24" s="5"/>
      <c r="D24" s="5"/>
      <c r="E24" s="248"/>
      <c r="F24" s="232"/>
      <c r="G24" s="232"/>
      <c r="H24" s="232"/>
      <c r="I24" s="232"/>
      <c r="J24" s="232"/>
      <c r="K24" s="232"/>
      <c r="L24" s="232"/>
      <c r="M24" s="241" t="s">
        <v>3</v>
      </c>
      <c r="N24" s="241"/>
      <c r="O24" s="241"/>
      <c r="P24" s="249">
        <f>Preencha!Q120</f>
        <v>0</v>
      </c>
      <c r="Q24" s="249"/>
      <c r="R24" s="249"/>
      <c r="S24" s="249"/>
      <c r="T24" s="249"/>
      <c r="U24" s="249"/>
      <c r="V24" s="249"/>
      <c r="W24" s="249"/>
      <c r="X24" s="249"/>
      <c r="Y24" s="249"/>
      <c r="Z24" s="241" t="s">
        <v>2</v>
      </c>
      <c r="AA24" s="241"/>
      <c r="AB24" s="241"/>
      <c r="AC24" s="250">
        <f>Preencha!B120</f>
        <v>0</v>
      </c>
      <c r="AD24" s="250"/>
      <c r="AE24" s="250"/>
      <c r="AF24" s="250"/>
      <c r="AG24" s="250"/>
      <c r="AH24" s="250"/>
      <c r="AI24" s="250"/>
      <c r="AJ24" s="250"/>
      <c r="AK24" s="250"/>
      <c r="AL24" s="250"/>
      <c r="AM24" s="17"/>
      <c r="AN24" s="17"/>
      <c r="AO24" s="17"/>
      <c r="AP24" s="17"/>
      <c r="AQ24" s="17"/>
      <c r="AR24" s="17"/>
      <c r="AS24" s="17"/>
      <c r="AT24" s="17"/>
      <c r="AU24" s="14"/>
      <c r="AV24" s="5"/>
      <c r="AW24" s="5"/>
      <c r="AX24" s="5"/>
      <c r="AY24" s="5"/>
      <c r="AZ24" s="5"/>
    </row>
    <row r="25" spans="1:52" ht="7.2" customHeight="1" x14ac:dyDescent="0.3">
      <c r="A25" s="5"/>
      <c r="B25" s="5"/>
      <c r="C25" s="5"/>
      <c r="D25" s="5"/>
      <c r="E25" s="22"/>
      <c r="F25" s="232"/>
      <c r="G25" s="232"/>
      <c r="H25" s="232"/>
      <c r="I25" s="232"/>
      <c r="J25" s="232"/>
      <c r="K25" s="232"/>
      <c r="L25" s="5"/>
      <c r="M25" s="241"/>
      <c r="N25" s="241"/>
      <c r="O25" s="241"/>
      <c r="P25" s="249"/>
      <c r="Q25" s="249"/>
      <c r="R25" s="249"/>
      <c r="S25" s="249"/>
      <c r="T25" s="249"/>
      <c r="U25" s="249"/>
      <c r="V25" s="249"/>
      <c r="W25" s="249"/>
      <c r="X25" s="249"/>
      <c r="Y25" s="249"/>
      <c r="Z25" s="241"/>
      <c r="AA25" s="241"/>
      <c r="AB25" s="241"/>
      <c r="AC25" s="250"/>
      <c r="AD25" s="250"/>
      <c r="AE25" s="250"/>
      <c r="AF25" s="250"/>
      <c r="AG25" s="250"/>
      <c r="AH25" s="250"/>
      <c r="AI25" s="250"/>
      <c r="AJ25" s="250"/>
      <c r="AK25" s="250"/>
      <c r="AL25" s="250"/>
      <c r="AM25" s="17"/>
      <c r="AN25" s="17"/>
      <c r="AO25" s="17"/>
      <c r="AP25" s="17"/>
      <c r="AQ25" s="17"/>
      <c r="AR25" s="17"/>
      <c r="AS25" s="17"/>
      <c r="AT25" s="17"/>
      <c r="AU25" s="14"/>
      <c r="AV25" s="5"/>
      <c r="AW25" s="5"/>
      <c r="AX25" s="5"/>
      <c r="AY25" s="5"/>
      <c r="AZ25" s="5"/>
    </row>
    <row r="26" spans="1:52" ht="7.2" customHeight="1" x14ac:dyDescent="0.3">
      <c r="A26" s="5"/>
      <c r="B26" s="5"/>
      <c r="C26" s="5"/>
      <c r="D26" s="5"/>
      <c r="E26" s="22"/>
      <c r="F26" s="232"/>
      <c r="G26" s="232"/>
      <c r="H26" s="232"/>
      <c r="I26" s="232"/>
      <c r="J26" s="232"/>
      <c r="K26" s="232"/>
      <c r="L26" s="5"/>
      <c r="M26" s="241"/>
      <c r="N26" s="241"/>
      <c r="O26" s="241"/>
      <c r="P26" s="249"/>
      <c r="Q26" s="249"/>
      <c r="R26" s="249"/>
      <c r="S26" s="249"/>
      <c r="T26" s="249"/>
      <c r="U26" s="249"/>
      <c r="V26" s="249"/>
      <c r="W26" s="249"/>
      <c r="X26" s="249"/>
      <c r="Y26" s="249"/>
      <c r="Z26" s="241"/>
      <c r="AA26" s="241"/>
      <c r="AB26" s="241"/>
      <c r="AC26" s="250"/>
      <c r="AD26" s="250"/>
      <c r="AE26" s="250"/>
      <c r="AF26" s="250"/>
      <c r="AG26" s="250"/>
      <c r="AH26" s="250"/>
      <c r="AI26" s="250"/>
      <c r="AJ26" s="250"/>
      <c r="AK26" s="250"/>
      <c r="AL26" s="250"/>
      <c r="AM26" s="17"/>
      <c r="AN26" s="17"/>
      <c r="AO26" s="17"/>
      <c r="AP26" s="17"/>
      <c r="AQ26" s="17"/>
      <c r="AR26" s="17"/>
      <c r="AS26" s="17"/>
      <c r="AT26" s="17"/>
      <c r="AU26" s="14"/>
      <c r="AV26" s="5"/>
      <c r="AW26" s="5"/>
      <c r="AX26" s="5"/>
      <c r="AY26" s="5"/>
      <c r="AZ26" s="5"/>
    </row>
    <row r="27" spans="1:52" ht="7.2" customHeight="1" x14ac:dyDescent="0.3">
      <c r="A27" s="5"/>
      <c r="B27" s="5"/>
      <c r="C27" s="5"/>
      <c r="D27" s="5"/>
      <c r="E27" s="22"/>
      <c r="F27" s="58"/>
      <c r="G27" s="58"/>
      <c r="H27" s="58"/>
      <c r="I27" s="58"/>
      <c r="J27" s="58"/>
      <c r="K27" s="58"/>
      <c r="L27" s="5"/>
      <c r="M27" s="242" t="str">
        <f>Fórmulas!H3</f>
        <v>, , nascido em 0/1/1900, .</v>
      </c>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14"/>
      <c r="AV27" s="5"/>
      <c r="AW27" s="5"/>
      <c r="AX27" s="5"/>
      <c r="AY27" s="5"/>
      <c r="AZ27" s="5"/>
    </row>
    <row r="28" spans="1:52" ht="7.2" customHeight="1" x14ac:dyDescent="0.3">
      <c r="A28" s="5"/>
      <c r="B28" s="5"/>
      <c r="C28" s="5"/>
      <c r="D28" s="5"/>
      <c r="E28" s="22"/>
      <c r="F28" s="58"/>
      <c r="G28" s="58"/>
      <c r="H28" s="58"/>
      <c r="I28" s="58"/>
      <c r="J28" s="58"/>
      <c r="K28" s="58"/>
      <c r="L28" s="5"/>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14"/>
      <c r="AV28" s="5"/>
      <c r="AW28" s="5"/>
      <c r="AX28" s="5"/>
      <c r="AY28" s="5"/>
      <c r="AZ28" s="5"/>
    </row>
    <row r="29" spans="1:52" ht="7.2" customHeight="1" x14ac:dyDescent="0.3">
      <c r="A29" s="5"/>
      <c r="B29" s="5"/>
      <c r="C29" s="5"/>
      <c r="D29" s="5"/>
      <c r="E29" s="22"/>
      <c r="F29" s="232" t="s">
        <v>15</v>
      </c>
      <c r="G29" s="232"/>
      <c r="H29" s="232"/>
      <c r="I29" s="232"/>
      <c r="J29" s="232"/>
      <c r="K29" s="232"/>
      <c r="L29" s="5"/>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14"/>
      <c r="AV29" s="5"/>
      <c r="AW29" s="5"/>
      <c r="AX29" s="5"/>
      <c r="AY29" s="5"/>
      <c r="AZ29" s="5"/>
    </row>
    <row r="30" spans="1:52" ht="7.2" customHeight="1" x14ac:dyDescent="0.3">
      <c r="A30" s="5"/>
      <c r="B30" s="5"/>
      <c r="C30" s="5"/>
      <c r="D30" s="5"/>
      <c r="E30" s="22"/>
      <c r="F30" s="232"/>
      <c r="G30" s="232"/>
      <c r="H30" s="232"/>
      <c r="I30" s="232"/>
      <c r="J30" s="232"/>
      <c r="K30" s="232"/>
      <c r="L30" s="5"/>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14"/>
      <c r="AV30" s="5"/>
      <c r="AW30" s="5"/>
      <c r="AX30" s="5"/>
      <c r="AY30" s="5"/>
      <c r="AZ30" s="5"/>
    </row>
    <row r="31" spans="1:52" ht="7.2" customHeight="1" x14ac:dyDescent="0.3">
      <c r="A31" s="5"/>
      <c r="B31" s="5"/>
      <c r="C31" s="5"/>
      <c r="D31" s="5"/>
      <c r="E31" s="22"/>
      <c r="F31" s="58"/>
      <c r="G31" s="58"/>
      <c r="H31" s="58"/>
      <c r="I31" s="58"/>
      <c r="J31" s="58"/>
      <c r="K31" s="58"/>
      <c r="L31" s="5"/>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14"/>
      <c r="AV31" s="5"/>
      <c r="AW31" s="5"/>
      <c r="AX31" s="5"/>
      <c r="AY31" s="5"/>
      <c r="AZ31" s="5"/>
    </row>
    <row r="32" spans="1:52" ht="7.2" customHeight="1" x14ac:dyDescent="0.3">
      <c r="A32" s="5"/>
      <c r="B32" s="5"/>
      <c r="C32" s="5"/>
      <c r="D32" s="5"/>
      <c r="E32" s="22"/>
      <c r="F32" s="5"/>
      <c r="G32" s="5"/>
      <c r="H32" s="5"/>
      <c r="I32" s="5"/>
      <c r="J32" s="5"/>
      <c r="K32" s="5"/>
      <c r="L32" s="5"/>
      <c r="M32" s="242" t="str">
        <f>Fórmulas!H4</f>
        <v>, , . Brasil.</v>
      </c>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14"/>
      <c r="AV32" s="5"/>
      <c r="AW32" s="5"/>
      <c r="AX32" s="5"/>
      <c r="AY32" s="5"/>
      <c r="AZ32" s="5"/>
    </row>
    <row r="33" spans="1:52" ht="7.2" customHeight="1" x14ac:dyDescent="0.3">
      <c r="A33" s="5"/>
      <c r="B33" s="5"/>
      <c r="C33" s="5"/>
      <c r="D33" s="5"/>
      <c r="E33" s="22"/>
      <c r="F33" s="5"/>
      <c r="G33" s="5"/>
      <c r="H33" s="5"/>
      <c r="I33" s="5"/>
      <c r="J33" s="5"/>
      <c r="K33" s="5"/>
      <c r="L33" s="5"/>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14"/>
      <c r="AV33" s="5"/>
      <c r="AW33" s="5"/>
      <c r="AX33" s="5"/>
      <c r="AY33" s="5"/>
      <c r="AZ33" s="5"/>
    </row>
    <row r="34" spans="1:52" ht="7.2" customHeight="1" x14ac:dyDescent="0.3">
      <c r="A34" s="5"/>
      <c r="B34" s="5"/>
      <c r="C34" s="5"/>
      <c r="D34" s="5"/>
      <c r="E34" s="22"/>
      <c r="F34" s="5"/>
      <c r="G34" s="5"/>
      <c r="H34" s="5"/>
      <c r="I34" s="5"/>
      <c r="J34" s="5"/>
      <c r="K34" s="5"/>
      <c r="L34" s="5"/>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14"/>
      <c r="AV34" s="5"/>
      <c r="AW34" s="5"/>
      <c r="AX34" s="5"/>
      <c r="AY34" s="5"/>
      <c r="AZ34" s="5"/>
    </row>
    <row r="35" spans="1:52" ht="7.2" customHeight="1" x14ac:dyDescent="0.3">
      <c r="A35" s="5"/>
      <c r="B35" s="5"/>
      <c r="C35" s="5"/>
      <c r="D35" s="5"/>
      <c r="E35" s="22"/>
      <c r="F35" s="5"/>
      <c r="G35" s="5"/>
      <c r="H35" s="5"/>
      <c r="I35" s="5"/>
      <c r="J35" s="5"/>
      <c r="K35" s="5"/>
      <c r="L35" s="5"/>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14"/>
      <c r="AV35" s="5"/>
      <c r="AW35" s="5"/>
      <c r="AX35" s="5"/>
      <c r="AY35" s="5"/>
      <c r="AZ35" s="5"/>
    </row>
    <row r="36" spans="1:52" ht="7.2" customHeight="1" x14ac:dyDescent="0.3">
      <c r="A36" s="5"/>
      <c r="B36" s="5"/>
      <c r="C36" s="5"/>
      <c r="D36" s="5"/>
      <c r="E36" s="22"/>
      <c r="F36" s="5"/>
      <c r="G36" s="5"/>
      <c r="H36" s="5"/>
      <c r="I36" s="5"/>
      <c r="J36" s="5"/>
      <c r="K36" s="5"/>
      <c r="L36" s="5"/>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14"/>
      <c r="AV36" s="5"/>
      <c r="AW36" s="5"/>
      <c r="AX36" s="5"/>
      <c r="AY36" s="5"/>
      <c r="AZ36" s="5"/>
    </row>
    <row r="37" spans="1:52" ht="7.2" customHeight="1" thickBot="1" x14ac:dyDescent="0.35">
      <c r="A37" s="5"/>
      <c r="B37" s="5"/>
      <c r="C37" s="5"/>
      <c r="D37" s="5"/>
      <c r="E37" s="23"/>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6"/>
      <c r="AV37" s="5"/>
      <c r="AW37" s="5"/>
      <c r="AX37" s="5"/>
      <c r="AY37" s="5"/>
      <c r="AZ37" s="5"/>
    </row>
    <row r="38" spans="1:52" ht="7.2" customHeight="1" x14ac:dyDescent="0.3">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row>
    <row r="39" spans="1:52" ht="7.2" customHeight="1" x14ac:dyDescent="0.3">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row>
    <row r="40" spans="1:52" ht="7.2" customHeight="1" x14ac:dyDescent="0.3">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row>
    <row r="41" spans="1:52" ht="7.2" customHeight="1" thickBot="1" x14ac:dyDescent="0.3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row>
    <row r="42" spans="1:52" ht="7.2" customHeight="1" x14ac:dyDescent="0.3">
      <c r="A42" s="5"/>
      <c r="B42" s="5"/>
      <c r="C42" s="5"/>
      <c r="D42" s="5"/>
      <c r="E42" s="21"/>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3"/>
      <c r="AV42" s="5"/>
      <c r="AW42" s="5"/>
      <c r="AX42" s="5"/>
      <c r="AY42" s="5"/>
      <c r="AZ42" s="5"/>
    </row>
    <row r="43" spans="1:52" ht="7.2" customHeight="1" x14ac:dyDescent="0.3">
      <c r="A43" s="5"/>
      <c r="B43" s="5"/>
      <c r="C43" s="5"/>
      <c r="D43" s="5"/>
      <c r="E43" s="22"/>
      <c r="F43" s="5"/>
      <c r="G43" s="5"/>
      <c r="H43" s="5"/>
      <c r="I43" s="5"/>
      <c r="J43" s="5"/>
      <c r="K43" s="5"/>
      <c r="L43" s="5"/>
      <c r="M43" s="241" t="s">
        <v>7</v>
      </c>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14"/>
      <c r="AV43" s="5"/>
      <c r="AW43" s="5"/>
      <c r="AX43" s="5"/>
      <c r="AY43" s="5"/>
      <c r="AZ43" s="5"/>
    </row>
    <row r="44" spans="1:52" ht="7.2" customHeight="1" x14ac:dyDescent="0.3">
      <c r="A44" s="5"/>
      <c r="B44" s="5"/>
      <c r="C44" s="5"/>
      <c r="D44" s="5"/>
      <c r="E44" s="22"/>
      <c r="F44" s="5"/>
      <c r="G44" s="5"/>
      <c r="H44" s="5"/>
      <c r="I44" s="5"/>
      <c r="J44" s="5"/>
      <c r="K44" s="5"/>
      <c r="L44" s="5"/>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14"/>
      <c r="AV44" s="5"/>
      <c r="AW44" s="5"/>
      <c r="AX44" s="5"/>
      <c r="AY44" s="5"/>
      <c r="AZ44" s="5"/>
    </row>
    <row r="45" spans="1:52" ht="7.2" customHeight="1" x14ac:dyDescent="0.3">
      <c r="A45" s="5"/>
      <c r="B45" s="5"/>
      <c r="C45" s="5"/>
      <c r="D45" s="5"/>
      <c r="E45" s="22"/>
      <c r="F45" s="5"/>
      <c r="G45" s="5"/>
      <c r="H45" s="5"/>
      <c r="I45" s="5"/>
      <c r="J45" s="5"/>
      <c r="K45" s="5"/>
      <c r="L45" s="5"/>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14"/>
      <c r="AV45" s="5"/>
      <c r="AW45" s="5"/>
      <c r="AX45" s="5"/>
      <c r="AY45" s="5"/>
      <c r="AZ45" s="5"/>
    </row>
    <row r="46" spans="1:52" ht="7.2" customHeight="1" x14ac:dyDescent="0.3">
      <c r="A46" s="5"/>
      <c r="B46" s="5"/>
      <c r="C46" s="5"/>
      <c r="D46" s="5"/>
      <c r="E46" s="22"/>
      <c r="F46" s="5"/>
      <c r="G46" s="5"/>
      <c r="H46" s="5"/>
      <c r="I46" s="5"/>
      <c r="J46" s="5"/>
      <c r="K46" s="5"/>
      <c r="L46" s="5"/>
      <c r="M46" s="242" t="s">
        <v>8</v>
      </c>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14"/>
      <c r="AV46" s="5"/>
      <c r="AW46" s="5"/>
      <c r="AX46" s="5"/>
      <c r="AY46" s="5"/>
      <c r="AZ46" s="5"/>
    </row>
    <row r="47" spans="1:52" ht="7.2" customHeight="1" x14ac:dyDescent="0.3">
      <c r="A47" s="5"/>
      <c r="B47" s="5"/>
      <c r="C47" s="5"/>
      <c r="D47" s="5"/>
      <c r="E47" s="22"/>
      <c r="F47" s="5"/>
      <c r="G47" s="5"/>
      <c r="H47" s="5"/>
      <c r="I47" s="5"/>
      <c r="J47" s="5"/>
      <c r="K47" s="5"/>
      <c r="L47" s="5"/>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14"/>
      <c r="AV47" s="5"/>
      <c r="AW47" s="5"/>
      <c r="AX47" s="5"/>
      <c r="AY47" s="5"/>
      <c r="AZ47" s="5"/>
    </row>
    <row r="48" spans="1:52" ht="7.2" customHeight="1" x14ac:dyDescent="0.3">
      <c r="A48" s="5"/>
      <c r="B48" s="5"/>
      <c r="C48" s="5"/>
      <c r="D48" s="5"/>
      <c r="E48" s="22"/>
      <c r="F48" s="5"/>
      <c r="G48" s="5"/>
      <c r="H48" s="5"/>
      <c r="I48" s="5"/>
      <c r="J48" s="5"/>
      <c r="K48" s="5"/>
      <c r="L48" s="5"/>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14"/>
      <c r="AV48" s="5"/>
      <c r="AW48" s="5"/>
      <c r="AX48" s="5"/>
      <c r="AY48" s="5"/>
      <c r="AZ48" s="5"/>
    </row>
    <row r="49" spans="1:52" ht="7.2" customHeight="1" x14ac:dyDescent="0.3">
      <c r="A49" s="5"/>
      <c r="B49" s="5"/>
      <c r="C49" s="5"/>
      <c r="D49" s="5"/>
      <c r="E49" s="22"/>
      <c r="F49" s="5"/>
      <c r="G49" s="5"/>
      <c r="H49" s="5"/>
      <c r="I49" s="5"/>
      <c r="J49" s="5"/>
      <c r="K49" s="5"/>
      <c r="L49" s="5"/>
      <c r="M49" s="241" t="s">
        <v>12</v>
      </c>
      <c r="N49" s="241"/>
      <c r="O49" s="241"/>
      <c r="P49" s="141" t="s">
        <v>13</v>
      </c>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
      <c r="AV49" s="5"/>
      <c r="AW49" s="5"/>
      <c r="AX49" s="5"/>
      <c r="AY49" s="5"/>
      <c r="AZ49" s="5"/>
    </row>
    <row r="50" spans="1:52" ht="7.2" customHeight="1" x14ac:dyDescent="0.3">
      <c r="A50" s="5"/>
      <c r="B50" s="5"/>
      <c r="C50" s="5"/>
      <c r="D50" s="5"/>
      <c r="E50" s="22"/>
      <c r="F50" s="5"/>
      <c r="G50" s="5"/>
      <c r="H50" s="5"/>
      <c r="I50" s="5"/>
      <c r="J50" s="5"/>
      <c r="K50" s="5"/>
      <c r="L50" s="5"/>
      <c r="M50" s="241"/>
      <c r="N50" s="241"/>
      <c r="O50" s="2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
      <c r="AV50" s="5"/>
      <c r="AW50" s="5"/>
      <c r="AX50" s="5"/>
      <c r="AY50" s="5"/>
      <c r="AZ50" s="5"/>
    </row>
    <row r="51" spans="1:52" ht="7.2" customHeight="1" x14ac:dyDescent="0.3">
      <c r="A51" s="5"/>
      <c r="B51" s="5"/>
      <c r="C51" s="5"/>
      <c r="D51" s="5"/>
      <c r="E51" s="22"/>
      <c r="F51" s="5"/>
      <c r="G51" s="5"/>
      <c r="H51" s="5"/>
      <c r="I51" s="5"/>
      <c r="J51" s="5"/>
      <c r="K51" s="5"/>
      <c r="L51" s="5"/>
      <c r="M51" s="241"/>
      <c r="N51" s="241"/>
      <c r="O51" s="2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
      <c r="AV51" s="5"/>
      <c r="AW51" s="5"/>
      <c r="AX51" s="5"/>
      <c r="AY51" s="5"/>
      <c r="AZ51" s="5"/>
    </row>
    <row r="52" spans="1:52" ht="7.2" customHeight="1" x14ac:dyDescent="0.3">
      <c r="A52" s="5"/>
      <c r="B52" s="5"/>
      <c r="C52" s="5"/>
      <c r="D52" s="5"/>
      <c r="E52" s="22"/>
      <c r="F52" s="5"/>
      <c r="G52" s="5"/>
      <c r="H52" s="5"/>
      <c r="I52" s="5"/>
      <c r="J52" s="5"/>
      <c r="K52" s="5"/>
      <c r="L52" s="5"/>
      <c r="M52" s="241" t="s">
        <v>2</v>
      </c>
      <c r="N52" s="241"/>
      <c r="O52" s="241"/>
      <c r="P52" s="141" t="s">
        <v>9</v>
      </c>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
      <c r="AV52" s="5"/>
      <c r="AW52" s="5"/>
      <c r="AX52" s="5"/>
      <c r="AY52" s="5"/>
      <c r="AZ52" s="5"/>
    </row>
    <row r="53" spans="1:52" ht="7.2" customHeight="1" x14ac:dyDescent="0.3">
      <c r="A53" s="5"/>
      <c r="B53" s="5"/>
      <c r="C53" s="5"/>
      <c r="D53" s="5"/>
      <c r="E53" s="22"/>
      <c r="F53" s="5"/>
      <c r="G53" s="5"/>
      <c r="H53" s="5"/>
      <c r="I53" s="5"/>
      <c r="J53" s="5"/>
      <c r="K53" s="5"/>
      <c r="L53" s="5"/>
      <c r="M53" s="241"/>
      <c r="N53" s="241"/>
      <c r="O53" s="2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
      <c r="AV53" s="5"/>
      <c r="AW53" s="5"/>
      <c r="AX53" s="5"/>
      <c r="AY53" s="5"/>
      <c r="AZ53" s="5"/>
    </row>
    <row r="54" spans="1:52" ht="7.2" customHeight="1" x14ac:dyDescent="0.3">
      <c r="A54" s="5"/>
      <c r="B54" s="5"/>
      <c r="C54" s="5"/>
      <c r="D54" s="5"/>
      <c r="E54" s="22"/>
      <c r="F54" s="5"/>
      <c r="G54" s="5"/>
      <c r="H54" s="5"/>
      <c r="I54" s="5"/>
      <c r="J54" s="5"/>
      <c r="K54" s="5"/>
      <c r="L54" s="5"/>
      <c r="M54" s="241"/>
      <c r="N54" s="241"/>
      <c r="O54" s="2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AU54" s="14"/>
      <c r="AV54" s="5"/>
      <c r="AW54" s="5"/>
      <c r="AX54" s="5"/>
      <c r="AY54" s="5"/>
      <c r="AZ54" s="5"/>
    </row>
    <row r="55" spans="1:52" ht="7.2" customHeight="1" x14ac:dyDescent="0.3">
      <c r="A55" s="5"/>
      <c r="B55" s="5"/>
      <c r="C55" s="5"/>
      <c r="D55" s="5"/>
      <c r="E55" s="22"/>
      <c r="F55" s="232" t="s">
        <v>16</v>
      </c>
      <c r="G55" s="232"/>
      <c r="H55" s="232"/>
      <c r="I55" s="232"/>
      <c r="J55" s="232"/>
      <c r="K55" s="232"/>
      <c r="L55" s="5"/>
      <c r="M55" s="241" t="s">
        <v>3</v>
      </c>
      <c r="N55" s="241"/>
      <c r="O55" s="241"/>
      <c r="P55" s="141" t="s">
        <v>10</v>
      </c>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c r="AR55" s="141"/>
      <c r="AS55" s="141"/>
      <c r="AT55" s="141"/>
      <c r="AU55" s="14"/>
      <c r="AV55" s="5"/>
      <c r="AW55" s="5"/>
      <c r="AX55" s="5"/>
      <c r="AY55" s="5"/>
      <c r="AZ55" s="5"/>
    </row>
    <row r="56" spans="1:52" ht="7.2" customHeight="1" x14ac:dyDescent="0.3">
      <c r="A56" s="5"/>
      <c r="B56" s="5"/>
      <c r="C56" s="5"/>
      <c r="D56" s="5"/>
      <c r="E56" s="22"/>
      <c r="F56" s="232"/>
      <c r="G56" s="232"/>
      <c r="H56" s="232"/>
      <c r="I56" s="232"/>
      <c r="J56" s="232"/>
      <c r="K56" s="232"/>
      <c r="L56" s="5"/>
      <c r="M56" s="241"/>
      <c r="N56" s="241"/>
      <c r="O56" s="2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1"/>
      <c r="AQ56" s="141"/>
      <c r="AR56" s="141"/>
      <c r="AS56" s="141"/>
      <c r="AT56" s="141"/>
      <c r="AU56" s="14"/>
      <c r="AV56" s="5"/>
      <c r="AW56" s="5"/>
      <c r="AX56" s="5"/>
      <c r="AY56" s="5"/>
      <c r="AZ56" s="5"/>
    </row>
    <row r="57" spans="1:52" ht="7.2" customHeight="1" x14ac:dyDescent="0.3">
      <c r="A57" s="5"/>
      <c r="B57" s="5"/>
      <c r="C57" s="5"/>
      <c r="D57" s="5"/>
      <c r="E57" s="22"/>
      <c r="F57" s="5"/>
      <c r="G57" s="5"/>
      <c r="H57" s="5"/>
      <c r="I57" s="5"/>
      <c r="J57" s="5"/>
      <c r="K57" s="5"/>
      <c r="L57" s="5"/>
      <c r="M57" s="241"/>
      <c r="N57" s="241"/>
      <c r="O57" s="2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
      <c r="AV57" s="5"/>
      <c r="AW57" s="5"/>
      <c r="AX57" s="5"/>
      <c r="AY57" s="5"/>
      <c r="AZ57" s="5"/>
    </row>
    <row r="58" spans="1:52" ht="7.2" customHeight="1" x14ac:dyDescent="0.3">
      <c r="A58" s="5"/>
      <c r="B58" s="5"/>
      <c r="C58" s="5"/>
      <c r="D58" s="5"/>
      <c r="E58" s="22"/>
      <c r="F58" s="5"/>
      <c r="G58" s="5"/>
      <c r="H58" s="5"/>
      <c r="I58" s="5"/>
      <c r="J58" s="5"/>
      <c r="K58" s="5"/>
      <c r="L58" s="5"/>
      <c r="M58" s="242" t="s">
        <v>11</v>
      </c>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14"/>
      <c r="AV58" s="5"/>
      <c r="AW58" s="5"/>
      <c r="AX58" s="5"/>
      <c r="AY58" s="5"/>
      <c r="AZ58" s="5"/>
    </row>
    <row r="59" spans="1:52" ht="7.2" customHeight="1" x14ac:dyDescent="0.3">
      <c r="A59" s="5"/>
      <c r="B59" s="5"/>
      <c r="C59" s="5"/>
      <c r="D59" s="5"/>
      <c r="E59" s="22"/>
      <c r="F59" s="5"/>
      <c r="G59" s="5"/>
      <c r="H59" s="5"/>
      <c r="I59" s="5"/>
      <c r="J59" s="5"/>
      <c r="K59" s="5"/>
      <c r="L59" s="5"/>
      <c r="M59" s="242"/>
      <c r="N59" s="242"/>
      <c r="O59" s="242"/>
      <c r="P59" s="242"/>
      <c r="Q59" s="242"/>
      <c r="R59" s="242"/>
      <c r="S59" s="242"/>
      <c r="T59" s="242"/>
      <c r="U59" s="242"/>
      <c r="V59" s="242"/>
      <c r="W59" s="242"/>
      <c r="X59" s="242"/>
      <c r="Y59" s="242"/>
      <c r="Z59" s="242"/>
      <c r="AA59" s="242"/>
      <c r="AB59" s="242"/>
      <c r="AC59" s="242"/>
      <c r="AD59" s="242"/>
      <c r="AE59" s="242"/>
      <c r="AF59" s="242"/>
      <c r="AG59" s="242"/>
      <c r="AH59" s="242"/>
      <c r="AI59" s="242"/>
      <c r="AJ59" s="242"/>
      <c r="AK59" s="242"/>
      <c r="AL59" s="242"/>
      <c r="AM59" s="242"/>
      <c r="AN59" s="242"/>
      <c r="AO59" s="242"/>
      <c r="AP59" s="242"/>
      <c r="AQ59" s="242"/>
      <c r="AR59" s="242"/>
      <c r="AS59" s="242"/>
      <c r="AT59" s="242"/>
      <c r="AU59" s="14"/>
      <c r="AV59" s="5"/>
      <c r="AW59" s="5"/>
      <c r="AX59" s="5"/>
      <c r="AY59" s="5"/>
      <c r="AZ59" s="5"/>
    </row>
    <row r="60" spans="1:52" ht="7.2" customHeight="1" x14ac:dyDescent="0.3">
      <c r="A60" s="5"/>
      <c r="B60" s="5"/>
      <c r="C60" s="5"/>
      <c r="D60" s="5"/>
      <c r="E60" s="22"/>
      <c r="F60" s="5"/>
      <c r="G60" s="5"/>
      <c r="H60" s="5"/>
      <c r="I60" s="5"/>
      <c r="J60" s="5"/>
      <c r="K60" s="5"/>
      <c r="L60" s="5"/>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42"/>
      <c r="AP60" s="242"/>
      <c r="AQ60" s="242"/>
      <c r="AR60" s="242"/>
      <c r="AS60" s="242"/>
      <c r="AT60" s="242"/>
      <c r="AU60" s="14"/>
      <c r="AV60" s="5"/>
      <c r="AW60" s="5"/>
      <c r="AX60" s="5"/>
      <c r="AY60" s="5"/>
      <c r="AZ60" s="5"/>
    </row>
    <row r="61" spans="1:52" ht="7.2" customHeight="1" x14ac:dyDescent="0.3">
      <c r="A61" s="5"/>
      <c r="B61" s="5"/>
      <c r="C61" s="5"/>
      <c r="D61" s="5"/>
      <c r="E61" s="22"/>
      <c r="F61" s="5"/>
      <c r="G61" s="5"/>
      <c r="H61" s="5"/>
      <c r="I61" s="5"/>
      <c r="J61" s="5"/>
      <c r="K61" s="5"/>
      <c r="L61" s="5"/>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14"/>
      <c r="AV61" s="5"/>
      <c r="AW61" s="5"/>
      <c r="AX61" s="5"/>
      <c r="AY61" s="5"/>
      <c r="AZ61" s="5"/>
    </row>
    <row r="62" spans="1:52" ht="7.2" customHeight="1" thickBot="1" x14ac:dyDescent="0.35">
      <c r="A62" s="5"/>
      <c r="B62" s="5"/>
      <c r="C62" s="5"/>
      <c r="D62" s="5"/>
      <c r="E62" s="23"/>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6"/>
      <c r="AV62" s="5"/>
      <c r="AW62" s="5"/>
      <c r="AX62" s="5"/>
      <c r="AY62" s="5"/>
      <c r="AZ62" s="5"/>
    </row>
    <row r="63" spans="1:52" ht="7.2" customHeight="1" x14ac:dyDescent="0.3">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row>
    <row r="64" spans="1:52" ht="7.2" customHeight="1" x14ac:dyDescent="0.3">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row>
    <row r="65" spans="1:52" ht="7.2" customHeight="1" x14ac:dyDescent="0.3">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row>
    <row r="66" spans="1:52" ht="7.2" customHeight="1" x14ac:dyDescent="0.3">
      <c r="A66" s="5"/>
      <c r="B66" s="5"/>
      <c r="C66" s="5"/>
      <c r="D66" s="5"/>
      <c r="E66" s="232"/>
      <c r="F66" s="232"/>
      <c r="G66" s="232"/>
      <c r="H66" s="232"/>
      <c r="I66" s="232"/>
      <c r="J66" s="232"/>
      <c r="K66" s="232"/>
      <c r="L66" s="232"/>
      <c r="M66" s="243" t="s">
        <v>4</v>
      </c>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5"/>
      <c r="AX66" s="5"/>
      <c r="AY66" s="5"/>
      <c r="AZ66" s="5"/>
    </row>
    <row r="67" spans="1:52" ht="7.2" customHeight="1" x14ac:dyDescent="0.3">
      <c r="A67" s="5"/>
      <c r="B67" s="5"/>
      <c r="C67" s="5"/>
      <c r="D67" s="5"/>
      <c r="E67" s="232"/>
      <c r="F67" s="232"/>
      <c r="G67" s="232"/>
      <c r="H67" s="232"/>
      <c r="I67" s="232"/>
      <c r="J67" s="232"/>
      <c r="K67" s="232"/>
      <c r="L67" s="232"/>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5"/>
      <c r="AX67" s="5"/>
      <c r="AY67" s="5"/>
      <c r="AZ67" s="5"/>
    </row>
    <row r="68" spans="1:52" ht="7.2" customHeight="1" x14ac:dyDescent="0.3">
      <c r="A68" s="5"/>
      <c r="B68" s="5"/>
      <c r="C68" s="5"/>
      <c r="D68" s="5"/>
      <c r="E68" s="232"/>
      <c r="F68" s="232"/>
      <c r="G68" s="232"/>
      <c r="H68" s="232"/>
      <c r="I68" s="232"/>
      <c r="J68" s="232"/>
      <c r="K68" s="232"/>
      <c r="L68" s="232"/>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c r="AQ68" s="243"/>
      <c r="AR68" s="243"/>
      <c r="AS68" s="243"/>
      <c r="AT68" s="243"/>
      <c r="AU68" s="243"/>
      <c r="AV68" s="243"/>
      <c r="AW68" s="5"/>
      <c r="AX68" s="5"/>
      <c r="AY68" s="5"/>
      <c r="AZ68" s="5"/>
    </row>
    <row r="69" spans="1:52" ht="7.2" customHeight="1" x14ac:dyDescent="0.3">
      <c r="A69" s="5"/>
      <c r="B69" s="5"/>
      <c r="C69" s="5"/>
      <c r="D69" s="5"/>
      <c r="E69" s="232"/>
      <c r="F69" s="232"/>
      <c r="G69" s="232"/>
      <c r="H69" s="232"/>
      <c r="I69" s="232"/>
      <c r="J69" s="232"/>
      <c r="K69" s="232"/>
      <c r="L69" s="232"/>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5"/>
      <c r="AX69" s="5"/>
      <c r="AY69" s="5"/>
      <c r="AZ69" s="5"/>
    </row>
    <row r="70" spans="1:52" ht="7.2" customHeight="1" x14ac:dyDescent="0.3">
      <c r="A70" s="5"/>
      <c r="B70" s="5"/>
      <c r="C70" s="5"/>
      <c r="D70" s="5"/>
      <c r="E70" s="232"/>
      <c r="F70" s="232"/>
      <c r="G70" s="232"/>
      <c r="H70" s="232"/>
      <c r="I70" s="232"/>
      <c r="J70" s="232"/>
      <c r="K70" s="232"/>
      <c r="L70" s="232"/>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5"/>
      <c r="AX70" s="5"/>
      <c r="AY70" s="5"/>
      <c r="AZ70" s="5"/>
    </row>
    <row r="71" spans="1:52" ht="7.2" customHeight="1" x14ac:dyDescent="0.3">
      <c r="A71" s="5"/>
      <c r="B71" s="5"/>
      <c r="C71" s="5"/>
      <c r="D71" s="5"/>
      <c r="E71" s="232"/>
      <c r="F71" s="232"/>
      <c r="G71" s="232"/>
      <c r="H71" s="232"/>
      <c r="I71" s="232"/>
      <c r="J71" s="232"/>
      <c r="K71" s="232"/>
      <c r="L71" s="232"/>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5"/>
      <c r="AX71" s="5"/>
      <c r="AY71" s="5"/>
      <c r="AZ71" s="5"/>
    </row>
    <row r="72" spans="1:52" ht="7.2" customHeight="1" x14ac:dyDescent="0.3">
      <c r="A72" s="5"/>
      <c r="B72" s="5"/>
      <c r="C72" s="5"/>
      <c r="D72" s="5"/>
      <c r="E72" s="232"/>
      <c r="F72" s="232"/>
      <c r="G72" s="232"/>
      <c r="H72" s="232"/>
      <c r="I72" s="232"/>
      <c r="J72" s="232"/>
      <c r="K72" s="232"/>
      <c r="L72" s="232"/>
      <c r="M72" s="243"/>
      <c r="N72" s="243"/>
      <c r="O72" s="243"/>
      <c r="P72" s="243"/>
      <c r="Q72" s="243"/>
      <c r="R72" s="243"/>
      <c r="S72" s="243"/>
      <c r="T72" s="243"/>
      <c r="U72" s="243"/>
      <c r="V72" s="243"/>
      <c r="W72" s="243"/>
      <c r="X72" s="243"/>
      <c r="Y72" s="243"/>
      <c r="Z72" s="243"/>
      <c r="AA72" s="243"/>
      <c r="AB72" s="243"/>
      <c r="AC72" s="243"/>
      <c r="AD72" s="243"/>
      <c r="AE72" s="243"/>
      <c r="AF72" s="243"/>
      <c r="AG72" s="243"/>
      <c r="AH72" s="243"/>
      <c r="AI72" s="243"/>
      <c r="AJ72" s="243"/>
      <c r="AK72" s="243"/>
      <c r="AL72" s="243"/>
      <c r="AM72" s="243"/>
      <c r="AN72" s="243"/>
      <c r="AO72" s="243"/>
      <c r="AP72" s="243"/>
      <c r="AQ72" s="243"/>
      <c r="AR72" s="243"/>
      <c r="AS72" s="243"/>
      <c r="AT72" s="243"/>
      <c r="AU72" s="243"/>
      <c r="AV72" s="243"/>
      <c r="AW72" s="5"/>
      <c r="AX72" s="5"/>
      <c r="AY72" s="5"/>
      <c r="AZ72" s="5"/>
    </row>
    <row r="73" spans="1:52" ht="7.2" customHeight="1" x14ac:dyDescent="0.3">
      <c r="A73" s="5"/>
      <c r="B73" s="5"/>
      <c r="C73" s="5"/>
      <c r="D73" s="5"/>
      <c r="E73" s="232"/>
      <c r="F73" s="232"/>
      <c r="G73" s="232"/>
      <c r="H73" s="232"/>
      <c r="I73" s="232"/>
      <c r="J73" s="232"/>
      <c r="K73" s="232"/>
      <c r="L73" s="232"/>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c r="AQ73" s="243"/>
      <c r="AR73" s="243"/>
      <c r="AS73" s="243"/>
      <c r="AT73" s="243"/>
      <c r="AU73" s="243"/>
      <c r="AV73" s="243"/>
      <c r="AW73" s="5"/>
      <c r="AX73" s="5"/>
      <c r="AY73" s="5"/>
      <c r="AZ73" s="5"/>
    </row>
    <row r="74" spans="1:52" ht="7.2" customHeight="1" x14ac:dyDescent="0.3">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row>
    <row r="75" spans="1:52" ht="7.2" customHeight="1" x14ac:dyDescent="0.3">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row>
    <row r="76" spans="1:52" ht="7.2" customHeight="1" x14ac:dyDescent="0.3">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row>
    <row r="77" spans="1:52" ht="7.2" customHeight="1" x14ac:dyDescent="0.4">
      <c r="A77" s="5"/>
      <c r="B77" s="5"/>
      <c r="C77" s="5"/>
      <c r="D77" s="19"/>
      <c r="E77" s="244" t="s">
        <v>5</v>
      </c>
      <c r="F77" s="244"/>
      <c r="G77" s="244"/>
      <c r="H77" s="244"/>
      <c r="I77" s="244"/>
      <c r="J77" s="244"/>
      <c r="K77" s="244"/>
      <c r="L77" s="244"/>
      <c r="M77" s="244"/>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row>
    <row r="78" spans="1:52" ht="7.2" customHeight="1" x14ac:dyDescent="0.4">
      <c r="A78" s="5"/>
      <c r="B78" s="5"/>
      <c r="C78" s="5"/>
      <c r="D78" s="19"/>
      <c r="E78" s="245"/>
      <c r="F78" s="245"/>
      <c r="G78" s="245"/>
      <c r="H78" s="245"/>
      <c r="I78" s="245"/>
      <c r="J78" s="245"/>
      <c r="K78" s="245"/>
      <c r="L78" s="245"/>
      <c r="M78" s="24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row>
    <row r="79" spans="1:52" ht="7.2" customHeight="1" thickBot="1" x14ac:dyDescent="0.45">
      <c r="A79" s="5"/>
      <c r="B79" s="5"/>
      <c r="C79" s="5"/>
      <c r="D79" s="19"/>
      <c r="E79" s="246"/>
      <c r="F79" s="246"/>
      <c r="G79" s="246"/>
      <c r="H79" s="246"/>
      <c r="I79" s="246"/>
      <c r="J79" s="246"/>
      <c r="K79" s="246"/>
      <c r="L79" s="246"/>
      <c r="M79" s="246"/>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row>
    <row r="80" spans="1:52" ht="7.2" customHeight="1" thickTop="1" x14ac:dyDescent="0.3">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row>
    <row r="81" spans="1:52" ht="7.2" customHeight="1" x14ac:dyDescent="0.3">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row>
    <row r="82" spans="1:52" ht="7.2" customHeight="1" x14ac:dyDescent="0.3">
      <c r="A82" s="5"/>
      <c r="B82" s="5"/>
      <c r="C82" s="5"/>
      <c r="D82" s="5"/>
      <c r="E82" s="5"/>
      <c r="F82" s="247" t="s">
        <v>6</v>
      </c>
      <c r="G82" s="247"/>
      <c r="H82" s="247"/>
      <c r="I82" s="247"/>
      <c r="J82" s="247"/>
      <c r="K82" s="247"/>
      <c r="L82" s="247"/>
      <c r="M82" s="247"/>
      <c r="N82" s="247"/>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row>
    <row r="83" spans="1:52" ht="7.2" customHeight="1" x14ac:dyDescent="0.3">
      <c r="A83" s="5"/>
      <c r="B83" s="5"/>
      <c r="C83" s="5"/>
      <c r="D83" s="5"/>
      <c r="E83" s="5"/>
      <c r="F83" s="247"/>
      <c r="G83" s="247"/>
      <c r="H83" s="247"/>
      <c r="I83" s="247"/>
      <c r="J83" s="247"/>
      <c r="K83" s="247"/>
      <c r="L83" s="247"/>
      <c r="M83" s="247"/>
      <c r="N83" s="247"/>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row>
    <row r="84" spans="1:52" ht="7.2" customHeight="1" x14ac:dyDescent="0.3">
      <c r="A84" s="5"/>
      <c r="B84" s="5"/>
      <c r="C84" s="5"/>
      <c r="D84" s="5"/>
      <c r="E84" s="5"/>
      <c r="F84" s="247"/>
      <c r="G84" s="247"/>
      <c r="H84" s="247"/>
      <c r="I84" s="247"/>
      <c r="J84" s="247"/>
      <c r="K84" s="247"/>
      <c r="L84" s="247"/>
      <c r="M84" s="247"/>
      <c r="N84" s="247"/>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row>
    <row r="85" spans="1:52" ht="7.2" customHeight="1" x14ac:dyDescent="0.3">
      <c r="A85" s="5"/>
      <c r="B85" s="5"/>
      <c r="C85" s="5"/>
      <c r="D85" s="5"/>
      <c r="E85" s="5"/>
      <c r="F85" s="247"/>
      <c r="G85" s="247"/>
      <c r="H85" s="247"/>
      <c r="I85" s="247"/>
      <c r="J85" s="247"/>
      <c r="K85" s="247"/>
      <c r="L85" s="247"/>
      <c r="M85" s="247"/>
      <c r="N85" s="247"/>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row>
    <row r="86" spans="1:52" ht="7.2" customHeight="1" x14ac:dyDescent="0.3">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row>
    <row r="87" spans="1:52" ht="7.2" customHeight="1" x14ac:dyDescent="0.3">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row>
    <row r="88" spans="1:52" ht="7.2" customHeight="1" x14ac:dyDescent="0.3">
      <c r="A88" s="5"/>
      <c r="B88" s="5"/>
      <c r="C88" s="5"/>
      <c r="D88" s="5"/>
      <c r="E88" s="242" t="s">
        <v>17</v>
      </c>
      <c r="F88" s="242"/>
      <c r="G88" s="242"/>
      <c r="H88" s="242"/>
      <c r="I88" s="242"/>
      <c r="J88" s="242"/>
      <c r="K88" s="242"/>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242"/>
      <c r="AP88" s="242"/>
      <c r="AQ88" s="242"/>
      <c r="AR88" s="242"/>
      <c r="AS88" s="242"/>
      <c r="AT88" s="242"/>
      <c r="AU88" s="242"/>
      <c r="AV88" s="242"/>
      <c r="AW88" s="242"/>
      <c r="AX88" s="5"/>
      <c r="AY88" s="5"/>
      <c r="AZ88" s="5"/>
    </row>
    <row r="89" spans="1:52" ht="7.2" customHeight="1" x14ac:dyDescent="0.3">
      <c r="A89" s="5"/>
      <c r="B89" s="5"/>
      <c r="C89" s="5"/>
      <c r="D89" s="5"/>
      <c r="E89" s="242"/>
      <c r="F89" s="242"/>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5"/>
      <c r="AY89" s="5"/>
      <c r="AZ89" s="5"/>
    </row>
    <row r="90" spans="1:52" ht="7.2" customHeight="1" x14ac:dyDescent="0.3">
      <c r="A90" s="5"/>
      <c r="B90" s="5"/>
      <c r="C90" s="5"/>
      <c r="D90" s="5"/>
      <c r="E90" s="242"/>
      <c r="F90" s="242"/>
      <c r="G90" s="242"/>
      <c r="H90" s="242"/>
      <c r="I90" s="242"/>
      <c r="J90" s="242"/>
      <c r="K90" s="242"/>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5"/>
      <c r="AY90" s="5"/>
      <c r="AZ90" s="5"/>
    </row>
    <row r="91" spans="1:52" ht="7.2" customHeight="1" x14ac:dyDescent="0.3">
      <c r="A91" s="5"/>
      <c r="B91" s="5"/>
      <c r="C91" s="5"/>
      <c r="D91" s="5"/>
      <c r="E91" s="242"/>
      <c r="F91" s="242"/>
      <c r="G91" s="242"/>
      <c r="H91" s="242"/>
      <c r="I91" s="242"/>
      <c r="J91" s="242"/>
      <c r="K91" s="242"/>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5"/>
      <c r="AY91" s="5"/>
      <c r="AZ91" s="5"/>
    </row>
    <row r="92" spans="1:52" ht="7.2" customHeight="1" x14ac:dyDescent="0.3">
      <c r="A92" s="5"/>
      <c r="B92" s="5"/>
      <c r="C92" s="5"/>
      <c r="D92" s="5"/>
      <c r="E92" s="242"/>
      <c r="F92" s="242"/>
      <c r="G92" s="242"/>
      <c r="H92" s="242"/>
      <c r="I92" s="242"/>
      <c r="J92" s="242"/>
      <c r="K92" s="242"/>
      <c r="L92" s="242"/>
      <c r="M92" s="242"/>
      <c r="N92" s="242"/>
      <c r="O92" s="242"/>
      <c r="P92" s="242"/>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5"/>
      <c r="AY92" s="5"/>
      <c r="AZ92" s="5"/>
    </row>
    <row r="93" spans="1:52" ht="7.2" customHeight="1" x14ac:dyDescent="0.3">
      <c r="A93" s="5"/>
      <c r="B93" s="5"/>
      <c r="C93" s="5"/>
      <c r="D93" s="5"/>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5"/>
      <c r="AY93" s="5"/>
      <c r="AZ93" s="5"/>
    </row>
    <row r="94" spans="1:52" ht="7.2" customHeight="1" x14ac:dyDescent="0.3">
      <c r="A94" s="5"/>
      <c r="B94" s="5"/>
      <c r="C94" s="5"/>
      <c r="D94" s="5"/>
      <c r="E94" s="20"/>
      <c r="F94" s="20"/>
      <c r="G94" s="20"/>
      <c r="H94" s="242" t="str">
        <f>IF(Preencha!E7='Fórmulas 2'!N2,Fórmulas!S5,Fórmulas!S2
)</f>
        <v>✔️	Escrituração contábil, fiscal e trabalhista, conforme normas vigentes;
✔️	Elaboração e entrega de obrigações acessórias perante os órgãos fiscais, previdenciários e trabalhista;
✔️	Apuração de tributos devidos e emissão de guias para pagamento;</v>
      </c>
      <c r="I94" s="242"/>
      <c r="J94" s="242"/>
      <c r="K94" s="242"/>
      <c r="L94" s="242"/>
      <c r="M94" s="242"/>
      <c r="N94" s="242"/>
      <c r="O94" s="242"/>
      <c r="P94" s="242"/>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5"/>
      <c r="AY94" s="5"/>
      <c r="AZ94" s="5"/>
    </row>
    <row r="95" spans="1:52" ht="7.2" customHeight="1" x14ac:dyDescent="0.3">
      <c r="A95" s="5"/>
      <c r="B95" s="5"/>
      <c r="C95" s="5"/>
      <c r="D95" s="5"/>
      <c r="E95" s="20"/>
      <c r="F95" s="20"/>
      <c r="G95" s="20"/>
      <c r="H95" s="242"/>
      <c r="I95" s="242"/>
      <c r="J95" s="242"/>
      <c r="K95" s="242"/>
      <c r="L95" s="242"/>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5"/>
      <c r="AY95" s="5"/>
      <c r="AZ95" s="5"/>
    </row>
    <row r="96" spans="1:52" ht="7.2" customHeight="1" x14ac:dyDescent="0.3">
      <c r="A96" s="5"/>
      <c r="B96" s="5"/>
      <c r="C96" s="5"/>
      <c r="D96" s="5"/>
      <c r="E96" s="20"/>
      <c r="F96" s="20"/>
      <c r="G96" s="20"/>
      <c r="H96" s="242"/>
      <c r="I96" s="242"/>
      <c r="J96" s="242"/>
      <c r="K96" s="242"/>
      <c r="L96" s="242"/>
      <c r="M96" s="242"/>
      <c r="N96" s="242"/>
      <c r="O96" s="242"/>
      <c r="P96" s="242"/>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5"/>
      <c r="AY96" s="5"/>
      <c r="AZ96" s="5"/>
    </row>
    <row r="97" spans="1:52" ht="7.2" customHeight="1" x14ac:dyDescent="0.3">
      <c r="A97" s="5"/>
      <c r="B97" s="5"/>
      <c r="C97" s="5"/>
      <c r="D97" s="5"/>
      <c r="E97" s="20"/>
      <c r="F97" s="20"/>
      <c r="G97" s="20"/>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5"/>
      <c r="AY97" s="5"/>
      <c r="AZ97" s="5"/>
    </row>
    <row r="98" spans="1:52" ht="7.2" customHeight="1" x14ac:dyDescent="0.3">
      <c r="A98" s="5"/>
      <c r="B98" s="5"/>
      <c r="C98" s="5"/>
      <c r="D98" s="5"/>
      <c r="E98" s="20"/>
      <c r="F98" s="20"/>
      <c r="G98" s="20"/>
      <c r="H98" s="242"/>
      <c r="I98" s="242"/>
      <c r="J98" s="242"/>
      <c r="K98" s="242"/>
      <c r="L98" s="242"/>
      <c r="M98" s="242"/>
      <c r="N98" s="242"/>
      <c r="O98" s="242"/>
      <c r="P98" s="242"/>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5"/>
      <c r="AY98" s="5"/>
      <c r="AZ98" s="5"/>
    </row>
    <row r="99" spans="1:52" ht="7.2" customHeight="1" x14ac:dyDescent="0.3">
      <c r="A99" s="5"/>
      <c r="B99" s="5"/>
      <c r="C99" s="5"/>
      <c r="D99" s="5"/>
      <c r="E99" s="20"/>
      <c r="F99" s="20"/>
      <c r="G99" s="20"/>
      <c r="H99" s="242"/>
      <c r="I99" s="242"/>
      <c r="J99" s="242"/>
      <c r="K99" s="242"/>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5"/>
      <c r="AY99" s="5"/>
      <c r="AZ99" s="5"/>
    </row>
    <row r="100" spans="1:52" ht="7.2" customHeight="1" x14ac:dyDescent="0.3">
      <c r="A100" s="5"/>
      <c r="B100" s="5"/>
      <c r="C100" s="5"/>
      <c r="D100" s="5"/>
      <c r="E100" s="20"/>
      <c r="F100" s="20"/>
      <c r="G100" s="20"/>
      <c r="H100" s="242"/>
      <c r="I100" s="242"/>
      <c r="J100" s="242"/>
      <c r="K100" s="242"/>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5"/>
      <c r="AY100" s="5"/>
      <c r="AZ100" s="5"/>
    </row>
    <row r="101" spans="1:52" ht="7.2" customHeight="1" x14ac:dyDescent="0.3">
      <c r="A101" s="5"/>
      <c r="B101" s="5"/>
      <c r="C101" s="5"/>
      <c r="D101" s="5"/>
      <c r="E101" s="5"/>
      <c r="F101" s="5"/>
      <c r="G101" s="5"/>
      <c r="H101" s="242"/>
      <c r="I101" s="242"/>
      <c r="J101" s="242"/>
      <c r="K101" s="242"/>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5"/>
      <c r="AY101" s="5"/>
      <c r="AZ101" s="5"/>
    </row>
    <row r="102" spans="1:52" ht="7.2" customHeight="1" x14ac:dyDescent="0.3">
      <c r="A102" s="5"/>
      <c r="B102" s="5"/>
      <c r="C102" s="5"/>
      <c r="D102" s="5"/>
      <c r="E102" s="5"/>
      <c r="F102" s="5"/>
      <c r="G102" s="5"/>
      <c r="H102" s="242"/>
      <c r="I102" s="242"/>
      <c r="J102" s="242"/>
      <c r="K102" s="242"/>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5"/>
      <c r="AY102" s="5"/>
      <c r="AZ102" s="5"/>
    </row>
    <row r="103" spans="1:52" ht="7.2" customHeight="1" x14ac:dyDescent="0.3">
      <c r="A103" s="5"/>
      <c r="B103" s="5"/>
      <c r="C103" s="5"/>
      <c r="D103" s="5"/>
      <c r="E103" s="5"/>
      <c r="F103" s="5"/>
      <c r="G103" s="5"/>
      <c r="H103" s="242"/>
      <c r="I103" s="242"/>
      <c r="J103" s="242"/>
      <c r="K103" s="242"/>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5"/>
      <c r="AY103" s="5"/>
      <c r="AZ103" s="5"/>
    </row>
    <row r="104" spans="1:52" ht="7.2" customHeight="1" x14ac:dyDescent="0.3">
      <c r="A104" s="5"/>
      <c r="B104" s="5"/>
      <c r="C104" s="5"/>
      <c r="D104" s="5"/>
      <c r="E104" s="5"/>
      <c r="F104" s="5"/>
      <c r="G104" s="5"/>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5"/>
      <c r="AY104" s="5"/>
      <c r="AZ104" s="5"/>
    </row>
    <row r="105" spans="1:52" ht="7.2" customHeight="1" x14ac:dyDescent="0.3">
      <c r="A105" s="5"/>
      <c r="B105" s="5"/>
      <c r="C105" s="5"/>
      <c r="D105" s="5"/>
      <c r="E105" s="5"/>
      <c r="F105" s="5"/>
      <c r="G105" s="5"/>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5"/>
      <c r="AY105" s="5"/>
      <c r="AZ105" s="5"/>
    </row>
    <row r="106" spans="1:52" ht="7.2" customHeight="1" x14ac:dyDescent="0.3">
      <c r="A106" s="5"/>
      <c r="B106" s="5"/>
      <c r="C106" s="5"/>
      <c r="D106" s="5"/>
      <c r="E106" s="5"/>
      <c r="F106" s="5"/>
      <c r="G106" s="5"/>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5"/>
      <c r="AY106" s="5"/>
      <c r="AZ106" s="5"/>
    </row>
    <row r="107" spans="1:52" ht="7.2" customHeight="1" x14ac:dyDescent="0.3">
      <c r="A107" s="5"/>
      <c r="B107" s="5"/>
      <c r="C107" s="5"/>
      <c r="D107" s="5"/>
      <c r="E107" s="5"/>
      <c r="F107" s="5"/>
      <c r="G107" s="5"/>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5"/>
      <c r="AY107" s="5"/>
      <c r="AZ107" s="5"/>
    </row>
    <row r="108" spans="1:52" ht="7.2" customHeight="1" x14ac:dyDescent="0.3">
      <c r="A108" s="25"/>
      <c r="B108" s="25"/>
      <c r="C108" s="25"/>
      <c r="D108" s="25"/>
      <c r="E108" s="25"/>
      <c r="F108" s="25"/>
      <c r="G108" s="25"/>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5"/>
      <c r="AY108" s="24"/>
      <c r="AZ108" s="24"/>
    </row>
    <row r="109" spans="1:52" ht="7.2" customHeight="1" x14ac:dyDescent="0.3">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4"/>
      <c r="AZ109" s="24"/>
    </row>
    <row r="110" spans="1:52" ht="7.2" customHeight="1" x14ac:dyDescent="0.3">
      <c r="A110" s="25"/>
      <c r="B110" s="25"/>
      <c r="C110" s="233" t="s">
        <v>24</v>
      </c>
      <c r="D110" s="233"/>
      <c r="E110" s="233"/>
      <c r="F110" s="233"/>
      <c r="G110" s="233"/>
      <c r="H110" s="233"/>
      <c r="I110" s="233"/>
      <c r="J110" s="233"/>
      <c r="K110" s="233"/>
      <c r="L110" s="233"/>
      <c r="M110" s="233"/>
      <c r="N110" s="233"/>
      <c r="O110" s="233"/>
      <c r="P110" s="233"/>
      <c r="Q110" s="233"/>
      <c r="R110" s="27"/>
      <c r="S110" s="29"/>
      <c r="T110" s="234" t="s">
        <v>21</v>
      </c>
      <c r="U110" s="234"/>
      <c r="V110" s="234"/>
      <c r="W110" s="234"/>
      <c r="X110" s="234"/>
      <c r="Y110" s="234"/>
      <c r="Z110" s="234"/>
      <c r="AA110" s="234"/>
      <c r="AB110" s="234"/>
      <c r="AC110" s="234"/>
      <c r="AD110" s="234"/>
      <c r="AE110" s="234"/>
      <c r="AF110" s="234"/>
      <c r="AG110" s="234"/>
      <c r="AH110" s="26"/>
      <c r="AI110" s="235" t="s">
        <v>19</v>
      </c>
      <c r="AJ110" s="236"/>
      <c r="AK110" s="236"/>
      <c r="AL110" s="236"/>
      <c r="AM110" s="236"/>
      <c r="AN110" s="236"/>
      <c r="AO110" s="236"/>
      <c r="AP110" s="236"/>
      <c r="AQ110" s="236"/>
      <c r="AR110" s="236"/>
      <c r="AS110" s="236"/>
      <c r="AT110" s="236"/>
      <c r="AU110" s="236"/>
      <c r="AV110" s="26"/>
      <c r="AW110" s="26"/>
      <c r="AX110" s="25"/>
      <c r="AY110" s="24"/>
      <c r="AZ110" s="24"/>
    </row>
    <row r="111" spans="1:52" ht="7.2" customHeight="1" x14ac:dyDescent="0.3">
      <c r="A111" s="25"/>
      <c r="B111" s="25"/>
      <c r="C111" s="233"/>
      <c r="D111" s="233"/>
      <c r="E111" s="233"/>
      <c r="F111" s="233"/>
      <c r="G111" s="233"/>
      <c r="H111" s="233"/>
      <c r="I111" s="233"/>
      <c r="J111" s="233"/>
      <c r="K111" s="233"/>
      <c r="L111" s="233"/>
      <c r="M111" s="233"/>
      <c r="N111" s="233"/>
      <c r="O111" s="233"/>
      <c r="P111" s="233"/>
      <c r="Q111" s="233"/>
      <c r="R111" s="27"/>
      <c r="S111" s="29"/>
      <c r="T111" s="234"/>
      <c r="U111" s="234"/>
      <c r="V111" s="234"/>
      <c r="W111" s="234"/>
      <c r="X111" s="234"/>
      <c r="Y111" s="234"/>
      <c r="Z111" s="234"/>
      <c r="AA111" s="234"/>
      <c r="AB111" s="234"/>
      <c r="AC111" s="234"/>
      <c r="AD111" s="234"/>
      <c r="AE111" s="234"/>
      <c r="AF111" s="234"/>
      <c r="AG111" s="234"/>
      <c r="AH111" s="25"/>
      <c r="AI111" s="235"/>
      <c r="AJ111" s="236"/>
      <c r="AK111" s="236"/>
      <c r="AL111" s="236"/>
      <c r="AM111" s="236"/>
      <c r="AN111" s="236"/>
      <c r="AO111" s="236"/>
      <c r="AP111" s="236"/>
      <c r="AQ111" s="236"/>
      <c r="AR111" s="236"/>
      <c r="AS111" s="236"/>
      <c r="AT111" s="236"/>
      <c r="AU111" s="236"/>
      <c r="AV111" s="25"/>
      <c r="AW111" s="25"/>
      <c r="AX111" s="25"/>
      <c r="AY111" s="24"/>
      <c r="AZ111" s="24"/>
    </row>
    <row r="112" spans="1:52" ht="7.2" customHeight="1" x14ac:dyDescent="0.3">
      <c r="A112" s="25"/>
      <c r="B112" s="25"/>
      <c r="C112" s="233"/>
      <c r="D112" s="233"/>
      <c r="E112" s="233"/>
      <c r="F112" s="233"/>
      <c r="G112" s="233"/>
      <c r="H112" s="233"/>
      <c r="I112" s="233"/>
      <c r="J112" s="233"/>
      <c r="K112" s="233"/>
      <c r="L112" s="233"/>
      <c r="M112" s="233"/>
      <c r="N112" s="233"/>
      <c r="O112" s="233"/>
      <c r="P112" s="233"/>
      <c r="Q112" s="233"/>
      <c r="R112" s="28"/>
      <c r="S112" s="29"/>
      <c r="T112" s="237" t="s">
        <v>22</v>
      </c>
      <c r="U112" s="237"/>
      <c r="V112" s="237"/>
      <c r="W112" s="237"/>
      <c r="X112" s="237"/>
      <c r="Y112" s="237"/>
      <c r="Z112" s="237"/>
      <c r="AA112" s="237"/>
      <c r="AB112" s="237"/>
      <c r="AC112" s="237"/>
      <c r="AD112" s="237"/>
      <c r="AE112" s="237"/>
      <c r="AF112" s="237"/>
      <c r="AG112" s="237"/>
      <c r="AH112" s="25"/>
      <c r="AI112" s="235"/>
      <c r="AJ112" s="236"/>
      <c r="AK112" s="236"/>
      <c r="AL112" s="236"/>
      <c r="AM112" s="236"/>
      <c r="AN112" s="236"/>
      <c r="AO112" s="236"/>
      <c r="AP112" s="236"/>
      <c r="AQ112" s="236"/>
      <c r="AR112" s="236"/>
      <c r="AS112" s="236"/>
      <c r="AT112" s="236"/>
      <c r="AU112" s="236"/>
      <c r="AV112" s="25"/>
      <c r="AW112" s="25"/>
      <c r="AX112" s="25"/>
      <c r="AY112" s="24"/>
      <c r="AZ112" s="24"/>
    </row>
    <row r="113" spans="1:52" ht="7.2" customHeight="1" x14ac:dyDescent="0.3">
      <c r="A113" s="25"/>
      <c r="B113" s="25"/>
      <c r="C113" s="233"/>
      <c r="D113" s="233"/>
      <c r="E113" s="233"/>
      <c r="F113" s="233"/>
      <c r="G113" s="233"/>
      <c r="H113" s="233"/>
      <c r="I113" s="233"/>
      <c r="J113" s="233"/>
      <c r="K113" s="233"/>
      <c r="L113" s="233"/>
      <c r="M113" s="233"/>
      <c r="N113" s="233"/>
      <c r="O113" s="233"/>
      <c r="P113" s="233"/>
      <c r="Q113" s="233"/>
      <c r="R113" s="27"/>
      <c r="S113" s="29"/>
      <c r="T113" s="237"/>
      <c r="U113" s="237"/>
      <c r="V113" s="237"/>
      <c r="W113" s="237"/>
      <c r="X113" s="237"/>
      <c r="Y113" s="237"/>
      <c r="Z113" s="237"/>
      <c r="AA113" s="237"/>
      <c r="AB113" s="237"/>
      <c r="AC113" s="237"/>
      <c r="AD113" s="237"/>
      <c r="AE113" s="237"/>
      <c r="AF113" s="237"/>
      <c r="AG113" s="237"/>
      <c r="AH113" s="25"/>
      <c r="AI113" s="235" t="s">
        <v>20</v>
      </c>
      <c r="AJ113" s="236"/>
      <c r="AK113" s="236"/>
      <c r="AL113" s="236"/>
      <c r="AM113" s="236"/>
      <c r="AN113" s="236"/>
      <c r="AO113" s="236"/>
      <c r="AP113" s="236"/>
      <c r="AQ113" s="236"/>
      <c r="AR113" s="236"/>
      <c r="AS113" s="236"/>
      <c r="AT113" s="236"/>
      <c r="AU113" s="236"/>
      <c r="AV113" s="25"/>
      <c r="AW113" s="25"/>
      <c r="AX113" s="25"/>
      <c r="AY113" s="24"/>
      <c r="AZ113" s="24"/>
    </row>
    <row r="114" spans="1:52" ht="7.2" customHeight="1" x14ac:dyDescent="0.3">
      <c r="A114" s="25"/>
      <c r="B114" s="25"/>
      <c r="C114" s="233"/>
      <c r="D114" s="233"/>
      <c r="E114" s="233"/>
      <c r="F114" s="233"/>
      <c r="G114" s="233"/>
      <c r="H114" s="233"/>
      <c r="I114" s="233"/>
      <c r="J114" s="233"/>
      <c r="K114" s="233"/>
      <c r="L114" s="233"/>
      <c r="M114" s="233"/>
      <c r="N114" s="233"/>
      <c r="O114" s="233"/>
      <c r="P114" s="233"/>
      <c r="Q114" s="233"/>
      <c r="R114" s="27"/>
      <c r="S114" s="29"/>
      <c r="T114" s="234" t="s">
        <v>23</v>
      </c>
      <c r="U114" s="234"/>
      <c r="V114" s="234"/>
      <c r="W114" s="234"/>
      <c r="X114" s="234"/>
      <c r="Y114" s="234"/>
      <c r="Z114" s="234"/>
      <c r="AA114" s="234"/>
      <c r="AB114" s="234"/>
      <c r="AC114" s="234"/>
      <c r="AD114" s="234"/>
      <c r="AE114" s="234"/>
      <c r="AF114" s="234"/>
      <c r="AG114" s="234"/>
      <c r="AH114" s="25"/>
      <c r="AI114" s="235"/>
      <c r="AJ114" s="236"/>
      <c r="AK114" s="236"/>
      <c r="AL114" s="236"/>
      <c r="AM114" s="236"/>
      <c r="AN114" s="236"/>
      <c r="AO114" s="236"/>
      <c r="AP114" s="236"/>
      <c r="AQ114" s="236"/>
      <c r="AR114" s="236"/>
      <c r="AS114" s="236"/>
      <c r="AT114" s="236"/>
      <c r="AU114" s="236"/>
      <c r="AV114" s="25"/>
      <c r="AW114" s="25"/>
      <c r="AX114" s="25"/>
      <c r="AY114" s="24"/>
      <c r="AZ114" s="24"/>
    </row>
    <row r="115" spans="1:52" ht="7.2" customHeight="1" x14ac:dyDescent="0.3">
      <c r="A115" s="25"/>
      <c r="B115" s="25"/>
      <c r="C115" s="233"/>
      <c r="D115" s="233"/>
      <c r="E115" s="233"/>
      <c r="F115" s="233"/>
      <c r="G115" s="233"/>
      <c r="H115" s="233"/>
      <c r="I115" s="233"/>
      <c r="J115" s="233"/>
      <c r="K115" s="233"/>
      <c r="L115" s="233"/>
      <c r="M115" s="233"/>
      <c r="N115" s="233"/>
      <c r="O115" s="233"/>
      <c r="P115" s="233"/>
      <c r="Q115" s="233"/>
      <c r="R115" s="27"/>
      <c r="S115" s="29"/>
      <c r="T115" s="234"/>
      <c r="U115" s="234"/>
      <c r="V115" s="234"/>
      <c r="W115" s="234"/>
      <c r="X115" s="234"/>
      <c r="Y115" s="234"/>
      <c r="Z115" s="234"/>
      <c r="AA115" s="234"/>
      <c r="AB115" s="234"/>
      <c r="AC115" s="234"/>
      <c r="AD115" s="234"/>
      <c r="AE115" s="234"/>
      <c r="AF115" s="234"/>
      <c r="AG115" s="234"/>
      <c r="AH115" s="25"/>
      <c r="AI115" s="235"/>
      <c r="AJ115" s="236"/>
      <c r="AK115" s="236"/>
      <c r="AL115" s="236"/>
      <c r="AM115" s="236"/>
      <c r="AN115" s="236"/>
      <c r="AO115" s="236"/>
      <c r="AP115" s="236"/>
      <c r="AQ115" s="236"/>
      <c r="AR115" s="236"/>
      <c r="AS115" s="236"/>
      <c r="AT115" s="236"/>
      <c r="AU115" s="236"/>
      <c r="AV115" s="25"/>
      <c r="AW115" s="25"/>
      <c r="AX115" s="25"/>
      <c r="AY115" s="24"/>
      <c r="AZ115" s="24"/>
    </row>
    <row r="116" spans="1:52" ht="12.6" customHeight="1" x14ac:dyDescent="0.3">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4"/>
      <c r="AZ116" s="24"/>
    </row>
    <row r="117" spans="1:52" ht="7.2" customHeight="1" x14ac:dyDescent="0.3">
      <c r="A117" s="5"/>
      <c r="B117" s="5"/>
      <c r="C117" s="5"/>
      <c r="D117" s="5"/>
      <c r="E117" s="5"/>
      <c r="F117" s="5"/>
      <c r="G117" s="5"/>
      <c r="H117" s="5"/>
      <c r="I117" s="5"/>
      <c r="J117" s="5"/>
      <c r="K117" s="5"/>
      <c r="L117" s="5"/>
      <c r="M117" s="5"/>
      <c r="N117" s="5"/>
      <c r="O117" s="5"/>
      <c r="P117" s="5"/>
      <c r="Q117" s="5"/>
      <c r="R117" s="5"/>
      <c r="S117" s="221" t="e" vm="2">
        <v>#VALUE!</v>
      </c>
      <c r="T117" s="221"/>
      <c r="U117" s="221"/>
      <c r="V117" s="221"/>
      <c r="W117" s="221"/>
      <c r="X117" s="221"/>
      <c r="Y117" s="221"/>
      <c r="Z117" s="221"/>
      <c r="AA117" s="221"/>
      <c r="AB117" s="221"/>
      <c r="AC117" s="221"/>
      <c r="AD117" s="221"/>
      <c r="AE117" s="221"/>
      <c r="AF117" s="221"/>
      <c r="AG117" s="221"/>
      <c r="AH117" s="221"/>
      <c r="AI117" s="5"/>
      <c r="AJ117" s="5"/>
      <c r="AK117" s="5"/>
      <c r="AL117" s="5"/>
      <c r="AM117" s="5"/>
      <c r="AN117" s="5"/>
      <c r="AO117" s="5"/>
      <c r="AP117" s="5"/>
      <c r="AQ117" s="5"/>
      <c r="AR117" s="5"/>
      <c r="AS117" s="5"/>
      <c r="AT117" s="5"/>
      <c r="AU117" s="5"/>
      <c r="AV117" s="5"/>
      <c r="AW117" s="5"/>
      <c r="AX117" s="5"/>
      <c r="AY117" s="5"/>
      <c r="AZ117" s="5"/>
    </row>
    <row r="118" spans="1:52" ht="7.2" customHeight="1" x14ac:dyDescent="0.3">
      <c r="A118" s="5"/>
      <c r="B118" s="5"/>
      <c r="C118" s="5"/>
      <c r="D118" s="5"/>
      <c r="E118" s="5"/>
      <c r="F118" s="5"/>
      <c r="G118" s="5"/>
      <c r="H118" s="5"/>
      <c r="I118" s="5"/>
      <c r="J118" s="5"/>
      <c r="K118" s="5"/>
      <c r="L118" s="5"/>
      <c r="M118" s="5"/>
      <c r="N118" s="5"/>
      <c r="O118" s="5"/>
      <c r="P118" s="5"/>
      <c r="Q118" s="5"/>
      <c r="R118" s="5"/>
      <c r="S118" s="221"/>
      <c r="T118" s="221"/>
      <c r="U118" s="221"/>
      <c r="V118" s="221"/>
      <c r="W118" s="221"/>
      <c r="X118" s="221"/>
      <c r="Y118" s="221"/>
      <c r="Z118" s="221"/>
      <c r="AA118" s="221"/>
      <c r="AB118" s="221"/>
      <c r="AC118" s="221"/>
      <c r="AD118" s="221"/>
      <c r="AE118" s="221"/>
      <c r="AF118" s="221"/>
      <c r="AG118" s="221"/>
      <c r="AH118" s="221"/>
      <c r="AI118" s="5"/>
      <c r="AJ118" s="5"/>
      <c r="AK118" s="5"/>
      <c r="AL118" s="5"/>
      <c r="AM118" s="5"/>
      <c r="AN118" s="5"/>
      <c r="AO118" s="5"/>
      <c r="AP118" s="5"/>
      <c r="AQ118" s="5"/>
      <c r="AR118" s="5"/>
      <c r="AS118" s="5"/>
      <c r="AT118" s="5"/>
      <c r="AU118" s="5"/>
      <c r="AV118" s="5"/>
      <c r="AW118" s="5"/>
      <c r="AX118" s="5"/>
      <c r="AY118" s="5"/>
      <c r="AZ118" s="5"/>
    </row>
    <row r="119" spans="1:52" ht="7.2" customHeight="1" x14ac:dyDescent="0.3">
      <c r="A119" s="5"/>
      <c r="B119" s="5"/>
      <c r="C119" s="5"/>
      <c r="D119" s="5"/>
      <c r="E119" s="5"/>
      <c r="F119" s="5"/>
      <c r="G119" s="5"/>
      <c r="H119" s="5"/>
      <c r="I119" s="5"/>
      <c r="J119" s="5"/>
      <c r="K119" s="5"/>
      <c r="L119" s="5"/>
      <c r="M119" s="5"/>
      <c r="N119" s="5"/>
      <c r="O119" s="5"/>
      <c r="P119" s="5"/>
      <c r="Q119" s="5"/>
      <c r="R119" s="5"/>
      <c r="S119" s="221"/>
      <c r="T119" s="221"/>
      <c r="U119" s="221"/>
      <c r="V119" s="221"/>
      <c r="W119" s="221"/>
      <c r="X119" s="221"/>
      <c r="Y119" s="221"/>
      <c r="Z119" s="221"/>
      <c r="AA119" s="221"/>
      <c r="AB119" s="221"/>
      <c r="AC119" s="221"/>
      <c r="AD119" s="221"/>
      <c r="AE119" s="221"/>
      <c r="AF119" s="221"/>
      <c r="AG119" s="221"/>
      <c r="AH119" s="221"/>
      <c r="AI119" s="5"/>
      <c r="AJ119" s="5"/>
      <c r="AK119" s="5"/>
      <c r="AL119" s="5"/>
      <c r="AM119" s="5"/>
      <c r="AN119" s="5"/>
      <c r="AO119" s="5"/>
      <c r="AP119" s="5"/>
      <c r="AQ119" s="5"/>
      <c r="AR119" s="5"/>
      <c r="AS119" s="5"/>
      <c r="AT119" s="5"/>
      <c r="AU119" s="5"/>
      <c r="AV119" s="5"/>
      <c r="AW119" s="5"/>
      <c r="AX119" s="5"/>
      <c r="AY119" s="5"/>
      <c r="AZ119" s="5"/>
    </row>
    <row r="120" spans="1:52" ht="7.2" customHeight="1" x14ac:dyDescent="0.3">
      <c r="A120" s="5"/>
      <c r="B120" s="5"/>
      <c r="C120" s="5"/>
      <c r="D120" s="5"/>
      <c r="E120" s="5"/>
      <c r="F120" s="5"/>
      <c r="G120" s="5"/>
      <c r="H120" s="5"/>
      <c r="I120" s="5"/>
      <c r="J120" s="5"/>
      <c r="K120" s="5"/>
      <c r="L120" s="5"/>
      <c r="M120" s="5"/>
      <c r="N120" s="5"/>
      <c r="O120" s="5"/>
      <c r="P120" s="5"/>
      <c r="Q120" s="5"/>
      <c r="R120" s="5"/>
      <c r="S120" s="221"/>
      <c r="T120" s="221"/>
      <c r="U120" s="221"/>
      <c r="V120" s="221"/>
      <c r="W120" s="221"/>
      <c r="X120" s="221"/>
      <c r="Y120" s="221"/>
      <c r="Z120" s="221"/>
      <c r="AA120" s="221"/>
      <c r="AB120" s="221"/>
      <c r="AC120" s="221"/>
      <c r="AD120" s="221"/>
      <c r="AE120" s="221"/>
      <c r="AF120" s="221"/>
      <c r="AG120" s="221"/>
      <c r="AH120" s="221"/>
      <c r="AI120" s="5"/>
      <c r="AJ120" s="5"/>
      <c r="AK120" s="5"/>
      <c r="AL120" s="5"/>
      <c r="AM120" s="5"/>
      <c r="AN120" s="5"/>
      <c r="AO120" s="5"/>
      <c r="AP120" s="5"/>
      <c r="AQ120" s="5"/>
      <c r="AR120" s="5"/>
      <c r="AS120" s="5"/>
      <c r="AT120" s="5"/>
      <c r="AU120" s="5"/>
      <c r="AV120" s="5"/>
      <c r="AW120" s="5"/>
      <c r="AX120" s="5"/>
      <c r="AY120" s="5"/>
      <c r="AZ120" s="5"/>
    </row>
    <row r="121" spans="1:52" ht="10.8" customHeight="1" x14ac:dyDescent="0.3">
      <c r="A121" s="5"/>
      <c r="B121" s="5"/>
      <c r="C121" s="5"/>
      <c r="D121" s="5"/>
      <c r="E121" s="5"/>
      <c r="F121" s="5"/>
      <c r="G121" s="5"/>
      <c r="H121" s="5"/>
      <c r="I121" s="5"/>
      <c r="J121" s="5"/>
      <c r="K121" s="5"/>
      <c r="L121" s="5"/>
      <c r="M121" s="5"/>
      <c r="N121" s="5"/>
      <c r="O121" s="5"/>
      <c r="P121" s="5"/>
      <c r="Q121" s="5"/>
      <c r="R121" s="5"/>
      <c r="S121" s="221"/>
      <c r="T121" s="221"/>
      <c r="U121" s="221"/>
      <c r="V121" s="221"/>
      <c r="W121" s="221"/>
      <c r="X121" s="221"/>
      <c r="Y121" s="221"/>
      <c r="Z121" s="221"/>
      <c r="AA121" s="221"/>
      <c r="AB121" s="221"/>
      <c r="AC121" s="221"/>
      <c r="AD121" s="221"/>
      <c r="AE121" s="221"/>
      <c r="AF121" s="221"/>
      <c r="AG121" s="221"/>
      <c r="AH121" s="221"/>
      <c r="AI121" s="5"/>
      <c r="AJ121" s="5"/>
      <c r="AK121" s="5"/>
      <c r="AL121" s="5"/>
      <c r="AM121" s="5"/>
      <c r="AN121" s="5"/>
      <c r="AO121" s="5"/>
      <c r="AP121" s="5"/>
      <c r="AQ121" s="5"/>
      <c r="AR121" s="5"/>
      <c r="AS121" s="5"/>
      <c r="AT121" s="5"/>
      <c r="AU121" s="5"/>
      <c r="AV121" s="5"/>
      <c r="AW121" s="5"/>
      <c r="AX121" s="5"/>
      <c r="AY121" s="5"/>
      <c r="AZ121" s="5"/>
    </row>
    <row r="122" spans="1:52" ht="1.2" customHeight="1" x14ac:dyDescent="0.3">
      <c r="A122" s="5"/>
      <c r="B122" s="5"/>
      <c r="C122" s="5"/>
      <c r="D122" s="5"/>
      <c r="E122" s="5"/>
      <c r="F122" s="5"/>
      <c r="G122" s="5"/>
      <c r="H122" s="5"/>
      <c r="I122" s="5"/>
      <c r="J122" s="5"/>
      <c r="K122" s="5"/>
      <c r="L122" s="5"/>
      <c r="M122" s="5"/>
      <c r="N122" s="5"/>
      <c r="O122" s="5"/>
      <c r="P122" s="5"/>
      <c r="Q122" s="5"/>
      <c r="R122" s="5"/>
      <c r="S122" s="8"/>
      <c r="T122" s="8"/>
      <c r="U122" s="8"/>
      <c r="V122" s="8"/>
      <c r="W122" s="8"/>
      <c r="X122" s="8"/>
      <c r="Y122" s="8"/>
      <c r="Z122" s="8"/>
      <c r="AA122" s="8"/>
      <c r="AB122" s="8"/>
      <c r="AC122" s="8"/>
      <c r="AD122" s="8"/>
      <c r="AE122" s="8"/>
      <c r="AF122" s="8"/>
      <c r="AG122" s="8"/>
      <c r="AH122" s="8"/>
      <c r="AI122" s="5"/>
      <c r="AJ122" s="5"/>
      <c r="AK122" s="5"/>
      <c r="AL122" s="5"/>
      <c r="AM122" s="5"/>
      <c r="AN122" s="5"/>
      <c r="AO122" s="5"/>
      <c r="AP122" s="5"/>
      <c r="AQ122" s="5"/>
      <c r="AR122" s="5"/>
      <c r="AS122" s="5"/>
      <c r="AT122" s="5"/>
      <c r="AU122" s="5"/>
      <c r="AV122" s="5"/>
      <c r="AW122" s="5"/>
      <c r="AX122" s="5"/>
      <c r="AY122" s="5"/>
      <c r="AZ122" s="5"/>
    </row>
    <row r="123" spans="1:52" ht="3.6" customHeight="1" x14ac:dyDescent="0.3">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row>
    <row r="124" spans="1:52" ht="7.2" customHeight="1" x14ac:dyDescent="0.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row>
    <row r="125" spans="1:52" ht="7.2" customHeight="1" x14ac:dyDescent="0.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row>
    <row r="126" spans="1:52" ht="7.2" customHeight="1" x14ac:dyDescent="0.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row>
    <row r="127" spans="1:52" ht="7.2" customHeight="1" x14ac:dyDescent="0.3">
      <c r="A127" s="5"/>
      <c r="B127" s="5"/>
      <c r="C127" s="5"/>
      <c r="D127" s="5"/>
      <c r="E127" s="5"/>
      <c r="F127" s="5"/>
      <c r="G127" s="5"/>
      <c r="H127" s="242" t="str">
        <f>IF(Preencha!E7='Fórmulas 2'!N2,Fórmulas!S6,Fórmulas!S3
)</f>
        <v>✔️	Elaboração de demonstrativos contábeis e relatórios gerenciais;
✔️	Assessoria contábil, fiscal e tributária.</v>
      </c>
      <c r="I127" s="242"/>
      <c r="J127" s="242"/>
      <c r="K127" s="242"/>
      <c r="L127" s="242"/>
      <c r="M127" s="242"/>
      <c r="N127" s="242"/>
      <c r="O127" s="242"/>
      <c r="P127" s="242"/>
      <c r="Q127" s="242"/>
      <c r="R127" s="242"/>
      <c r="S127" s="242"/>
      <c r="T127" s="242"/>
      <c r="U127" s="242"/>
      <c r="V127" s="242"/>
      <c r="W127" s="242"/>
      <c r="X127" s="242"/>
      <c r="Y127" s="242"/>
      <c r="Z127" s="242"/>
      <c r="AA127" s="242"/>
      <c r="AB127" s="242"/>
      <c r="AC127" s="242"/>
      <c r="AD127" s="242"/>
      <c r="AE127" s="242"/>
      <c r="AF127" s="242"/>
      <c r="AG127" s="242"/>
      <c r="AH127" s="242"/>
      <c r="AI127" s="242"/>
      <c r="AJ127" s="242"/>
      <c r="AK127" s="242"/>
      <c r="AL127" s="242"/>
      <c r="AM127" s="242"/>
      <c r="AN127" s="242"/>
      <c r="AO127" s="242"/>
      <c r="AP127" s="242"/>
      <c r="AQ127" s="242"/>
      <c r="AR127" s="242"/>
      <c r="AS127" s="242"/>
      <c r="AT127" s="242"/>
      <c r="AU127" s="242"/>
      <c r="AV127" s="242"/>
      <c r="AW127" s="242"/>
      <c r="AX127" s="5"/>
      <c r="AY127" s="5"/>
      <c r="AZ127" s="5"/>
    </row>
    <row r="128" spans="1:52" ht="7.2" customHeight="1" x14ac:dyDescent="0.3">
      <c r="A128" s="5"/>
      <c r="B128" s="5"/>
      <c r="C128" s="5"/>
      <c r="D128" s="5"/>
      <c r="E128" s="5"/>
      <c r="F128" s="5"/>
      <c r="G128" s="5"/>
      <c r="H128" s="242"/>
      <c r="I128" s="242"/>
      <c r="J128" s="242"/>
      <c r="K128" s="242"/>
      <c r="L128" s="242"/>
      <c r="M128" s="242"/>
      <c r="N128" s="242"/>
      <c r="O128" s="242"/>
      <c r="P128" s="242"/>
      <c r="Q128" s="242"/>
      <c r="R128" s="242"/>
      <c r="S128" s="242"/>
      <c r="T128" s="242"/>
      <c r="U128" s="242"/>
      <c r="V128" s="242"/>
      <c r="W128" s="242"/>
      <c r="X128" s="242"/>
      <c r="Y128" s="242"/>
      <c r="Z128" s="242"/>
      <c r="AA128" s="242"/>
      <c r="AB128" s="242"/>
      <c r="AC128" s="242"/>
      <c r="AD128" s="242"/>
      <c r="AE128" s="242"/>
      <c r="AF128" s="242"/>
      <c r="AG128" s="242"/>
      <c r="AH128" s="242"/>
      <c r="AI128" s="242"/>
      <c r="AJ128" s="242"/>
      <c r="AK128" s="242"/>
      <c r="AL128" s="242"/>
      <c r="AM128" s="242"/>
      <c r="AN128" s="242"/>
      <c r="AO128" s="242"/>
      <c r="AP128" s="242"/>
      <c r="AQ128" s="242"/>
      <c r="AR128" s="242"/>
      <c r="AS128" s="242"/>
      <c r="AT128" s="242"/>
      <c r="AU128" s="242"/>
      <c r="AV128" s="242"/>
      <c r="AW128" s="242"/>
      <c r="AX128" s="5"/>
      <c r="AY128" s="5"/>
      <c r="AZ128" s="5"/>
    </row>
    <row r="129" spans="1:52" ht="7.2" customHeight="1" x14ac:dyDescent="0.3">
      <c r="A129" s="5"/>
      <c r="B129" s="5"/>
      <c r="C129" s="5"/>
      <c r="D129" s="5"/>
      <c r="E129" s="5"/>
      <c r="F129" s="5"/>
      <c r="G129" s="5"/>
      <c r="H129" s="242"/>
      <c r="I129" s="242"/>
      <c r="J129" s="242"/>
      <c r="K129" s="242"/>
      <c r="L129" s="242"/>
      <c r="M129" s="242"/>
      <c r="N129" s="242"/>
      <c r="O129" s="242"/>
      <c r="P129" s="242"/>
      <c r="Q129" s="242"/>
      <c r="R129" s="242"/>
      <c r="S129" s="242"/>
      <c r="T129" s="242"/>
      <c r="U129" s="242"/>
      <c r="V129" s="242"/>
      <c r="W129" s="242"/>
      <c r="X129" s="242"/>
      <c r="Y129" s="242"/>
      <c r="Z129" s="242"/>
      <c r="AA129" s="242"/>
      <c r="AB129" s="242"/>
      <c r="AC129" s="242"/>
      <c r="AD129" s="242"/>
      <c r="AE129" s="242"/>
      <c r="AF129" s="242"/>
      <c r="AG129" s="242"/>
      <c r="AH129" s="242"/>
      <c r="AI129" s="242"/>
      <c r="AJ129" s="242"/>
      <c r="AK129" s="242"/>
      <c r="AL129" s="242"/>
      <c r="AM129" s="242"/>
      <c r="AN129" s="242"/>
      <c r="AO129" s="242"/>
      <c r="AP129" s="242"/>
      <c r="AQ129" s="242"/>
      <c r="AR129" s="242"/>
      <c r="AS129" s="242"/>
      <c r="AT129" s="242"/>
      <c r="AU129" s="242"/>
      <c r="AV129" s="242"/>
      <c r="AW129" s="242"/>
      <c r="AX129" s="5"/>
      <c r="AY129" s="5"/>
      <c r="AZ129" s="5"/>
    </row>
    <row r="130" spans="1:52" ht="7.2" customHeight="1" x14ac:dyDescent="0.3">
      <c r="A130" s="5"/>
      <c r="B130" s="5"/>
      <c r="C130" s="5"/>
      <c r="D130" s="5"/>
      <c r="E130" s="5"/>
      <c r="F130" s="5"/>
      <c r="G130" s="5"/>
      <c r="H130" s="242"/>
      <c r="I130" s="242"/>
      <c r="J130" s="242"/>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2"/>
      <c r="AP130" s="242"/>
      <c r="AQ130" s="242"/>
      <c r="AR130" s="242"/>
      <c r="AS130" s="242"/>
      <c r="AT130" s="242"/>
      <c r="AU130" s="242"/>
      <c r="AV130" s="242"/>
      <c r="AW130" s="242"/>
      <c r="AX130" s="5"/>
      <c r="AY130" s="5"/>
      <c r="AZ130" s="5"/>
    </row>
    <row r="131" spans="1:52" ht="7.2" customHeight="1" x14ac:dyDescent="0.3">
      <c r="A131" s="5"/>
      <c r="B131" s="5"/>
      <c r="C131" s="5"/>
      <c r="D131" s="5"/>
      <c r="E131" s="5"/>
      <c r="F131" s="5"/>
      <c r="G131" s="5"/>
      <c r="H131" s="242"/>
      <c r="I131" s="242"/>
      <c r="J131" s="242"/>
      <c r="K131" s="242"/>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c r="AG131" s="242"/>
      <c r="AH131" s="242"/>
      <c r="AI131" s="242"/>
      <c r="AJ131" s="242"/>
      <c r="AK131" s="242"/>
      <c r="AL131" s="242"/>
      <c r="AM131" s="242"/>
      <c r="AN131" s="242"/>
      <c r="AO131" s="242"/>
      <c r="AP131" s="242"/>
      <c r="AQ131" s="242"/>
      <c r="AR131" s="242"/>
      <c r="AS131" s="242"/>
      <c r="AT131" s="242"/>
      <c r="AU131" s="242"/>
      <c r="AV131" s="242"/>
      <c r="AW131" s="242"/>
      <c r="AX131" s="5"/>
      <c r="AY131" s="5"/>
      <c r="AZ131" s="5"/>
    </row>
    <row r="132" spans="1:52" ht="7.2" customHeight="1" x14ac:dyDescent="0.3">
      <c r="A132" s="5"/>
      <c r="B132" s="5"/>
      <c r="C132" s="5"/>
      <c r="D132" s="5"/>
      <c r="E132" s="5"/>
      <c r="F132" s="5"/>
      <c r="G132" s="5"/>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2"/>
      <c r="AM132" s="242"/>
      <c r="AN132" s="242"/>
      <c r="AO132" s="242"/>
      <c r="AP132" s="242"/>
      <c r="AQ132" s="242"/>
      <c r="AR132" s="242"/>
      <c r="AS132" s="242"/>
      <c r="AT132" s="242"/>
      <c r="AU132" s="242"/>
      <c r="AV132" s="242"/>
      <c r="AW132" s="242"/>
      <c r="AX132" s="5"/>
      <c r="AY132" s="5"/>
      <c r="AZ132" s="5"/>
    </row>
    <row r="133" spans="1:52" ht="7.2" customHeight="1" x14ac:dyDescent="0.3">
      <c r="A133" s="5"/>
      <c r="B133" s="5"/>
      <c r="C133" s="5"/>
      <c r="D133" s="5"/>
      <c r="E133" s="5"/>
      <c r="F133" s="5"/>
      <c r="G133" s="5"/>
      <c r="H133" s="242"/>
      <c r="I133" s="242"/>
      <c r="J133" s="242"/>
      <c r="K133" s="242"/>
      <c r="L133" s="242"/>
      <c r="M133" s="242"/>
      <c r="N133" s="242"/>
      <c r="O133" s="242"/>
      <c r="P133" s="242"/>
      <c r="Q133" s="242"/>
      <c r="R133" s="242"/>
      <c r="S133" s="242"/>
      <c r="T133" s="242"/>
      <c r="U133" s="242"/>
      <c r="V133" s="242"/>
      <c r="W133" s="242"/>
      <c r="X133" s="242"/>
      <c r="Y133" s="242"/>
      <c r="Z133" s="242"/>
      <c r="AA133" s="242"/>
      <c r="AB133" s="242"/>
      <c r="AC133" s="242"/>
      <c r="AD133" s="242"/>
      <c r="AE133" s="242"/>
      <c r="AF133" s="242"/>
      <c r="AG133" s="242"/>
      <c r="AH133" s="242"/>
      <c r="AI133" s="242"/>
      <c r="AJ133" s="242"/>
      <c r="AK133" s="242"/>
      <c r="AL133" s="242"/>
      <c r="AM133" s="242"/>
      <c r="AN133" s="242"/>
      <c r="AO133" s="242"/>
      <c r="AP133" s="242"/>
      <c r="AQ133" s="242"/>
      <c r="AR133" s="242"/>
      <c r="AS133" s="242"/>
      <c r="AT133" s="242"/>
      <c r="AU133" s="242"/>
      <c r="AV133" s="242"/>
      <c r="AW133" s="242"/>
      <c r="AX133" s="5"/>
      <c r="AY133" s="5"/>
      <c r="AZ133" s="5"/>
    </row>
    <row r="134" spans="1:52" ht="7.2" customHeight="1" x14ac:dyDescent="0.3">
      <c r="A134" s="5"/>
      <c r="B134" s="5"/>
      <c r="C134" s="5"/>
      <c r="D134" s="5"/>
      <c r="E134" s="5"/>
      <c r="F134" s="5"/>
      <c r="G134" s="5"/>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42"/>
      <c r="AV134" s="242"/>
      <c r="AW134" s="242"/>
      <c r="AX134" s="5"/>
      <c r="AY134" s="5"/>
      <c r="AZ134" s="5"/>
    </row>
    <row r="135" spans="1:52" ht="7.2" customHeight="1" x14ac:dyDescent="0.3">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row>
    <row r="136" spans="1:52" ht="7.2" customHeight="1" x14ac:dyDescent="0.3">
      <c r="A136" s="5"/>
      <c r="B136" s="5"/>
      <c r="C136" s="5"/>
      <c r="D136" s="5"/>
      <c r="E136" s="5"/>
      <c r="F136" s="247" t="s">
        <v>18</v>
      </c>
      <c r="G136" s="247"/>
      <c r="H136" s="247"/>
      <c r="I136" s="247"/>
      <c r="J136" s="247"/>
      <c r="K136" s="247"/>
      <c r="L136" s="247"/>
      <c r="M136" s="247"/>
      <c r="N136" s="247"/>
      <c r="O136" s="247"/>
      <c r="P136" s="247"/>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row>
    <row r="137" spans="1:52" ht="7.2" customHeight="1" x14ac:dyDescent="0.3">
      <c r="A137" s="5"/>
      <c r="B137" s="5"/>
      <c r="C137" s="5"/>
      <c r="D137" s="5"/>
      <c r="E137" s="5"/>
      <c r="F137" s="247"/>
      <c r="G137" s="247"/>
      <c r="H137" s="247"/>
      <c r="I137" s="247"/>
      <c r="J137" s="247"/>
      <c r="K137" s="247"/>
      <c r="L137" s="247"/>
      <c r="M137" s="247"/>
      <c r="N137" s="247"/>
      <c r="O137" s="247"/>
      <c r="P137" s="247"/>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row>
    <row r="138" spans="1:52" ht="7.2" customHeight="1" x14ac:dyDescent="0.3">
      <c r="A138" s="5"/>
      <c r="B138" s="5"/>
      <c r="C138" s="5"/>
      <c r="D138" s="5"/>
      <c r="E138" s="5"/>
      <c r="F138" s="247"/>
      <c r="G138" s="247"/>
      <c r="H138" s="247"/>
      <c r="I138" s="247"/>
      <c r="J138" s="247"/>
      <c r="K138" s="247"/>
      <c r="L138" s="247"/>
      <c r="M138" s="247"/>
      <c r="N138" s="247"/>
      <c r="O138" s="247"/>
      <c r="P138" s="247"/>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row>
    <row r="139" spans="1:52" ht="7.2" customHeight="1" x14ac:dyDescent="0.3">
      <c r="A139" s="5"/>
      <c r="B139" s="5"/>
      <c r="C139" s="5"/>
      <c r="D139" s="5"/>
      <c r="E139" s="5"/>
      <c r="F139" s="247"/>
      <c r="G139" s="247"/>
      <c r="H139" s="247"/>
      <c r="I139" s="247"/>
      <c r="J139" s="247"/>
      <c r="K139" s="247"/>
      <c r="L139" s="247"/>
      <c r="M139" s="247"/>
      <c r="N139" s="247"/>
      <c r="O139" s="247"/>
      <c r="P139" s="247"/>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row>
    <row r="140" spans="1:52" ht="7.2" customHeight="1" x14ac:dyDescent="0.3">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row>
    <row r="141" spans="1:52" ht="7.2" customHeight="1" x14ac:dyDescent="0.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row>
    <row r="142" spans="1:52" ht="7.2" customHeight="1" x14ac:dyDescent="0.3">
      <c r="A142" s="5"/>
      <c r="B142" s="5"/>
      <c r="C142" s="5"/>
      <c r="D142" s="5"/>
      <c r="E142" s="252" t="s">
        <v>27</v>
      </c>
      <c r="F142" s="252"/>
      <c r="G142" s="252"/>
      <c r="H142" s="252"/>
      <c r="I142" s="252"/>
      <c r="J142" s="252"/>
      <c r="K142" s="252"/>
      <c r="L142" s="252"/>
      <c r="M142" s="252"/>
      <c r="N142" s="252"/>
      <c r="O142" s="252"/>
      <c r="P142" s="252"/>
      <c r="Q142" s="252"/>
      <c r="R142" s="252"/>
      <c r="S142" s="252"/>
      <c r="T142" s="252"/>
      <c r="U142" s="252"/>
      <c r="V142" s="252"/>
      <c r="W142" s="252"/>
      <c r="X142" s="252"/>
      <c r="Y142" s="252"/>
      <c r="Z142" s="252"/>
      <c r="AA142" s="252"/>
      <c r="AB142" s="252"/>
      <c r="AC142" s="252"/>
      <c r="AD142" s="252"/>
      <c r="AE142" s="252"/>
      <c r="AF142" s="252"/>
      <c r="AG142" s="252"/>
      <c r="AH142" s="253">
        <f>Preencha!AL91</f>
        <v>0</v>
      </c>
      <c r="AI142" s="253"/>
      <c r="AJ142" s="253"/>
      <c r="AK142" s="253"/>
      <c r="AL142" s="253"/>
      <c r="AM142" s="253"/>
      <c r="AN142" s="254" t="s">
        <v>29</v>
      </c>
      <c r="AO142" s="254"/>
      <c r="AP142" s="254"/>
      <c r="AQ142" s="254"/>
      <c r="AR142" s="254"/>
      <c r="AS142" s="254"/>
      <c r="AT142" s="254"/>
      <c r="AU142" s="254"/>
      <c r="AV142" s="254"/>
      <c r="AW142" s="254"/>
      <c r="AX142" s="5"/>
      <c r="AY142" s="5"/>
      <c r="AZ142" s="5"/>
    </row>
    <row r="143" spans="1:52" ht="7.2" customHeight="1" x14ac:dyDescent="0.3">
      <c r="A143" s="5"/>
      <c r="B143" s="5"/>
      <c r="C143" s="5"/>
      <c r="D143" s="5"/>
      <c r="E143" s="252"/>
      <c r="F143" s="252"/>
      <c r="G143" s="252"/>
      <c r="H143" s="252"/>
      <c r="I143" s="252"/>
      <c r="J143" s="252"/>
      <c r="K143" s="252"/>
      <c r="L143" s="252"/>
      <c r="M143" s="252"/>
      <c r="N143" s="252"/>
      <c r="O143" s="252"/>
      <c r="P143" s="252"/>
      <c r="Q143" s="252"/>
      <c r="R143" s="252"/>
      <c r="S143" s="252"/>
      <c r="T143" s="252"/>
      <c r="U143" s="252"/>
      <c r="V143" s="252"/>
      <c r="W143" s="252"/>
      <c r="X143" s="252"/>
      <c r="Y143" s="252"/>
      <c r="Z143" s="252"/>
      <c r="AA143" s="252"/>
      <c r="AB143" s="252"/>
      <c r="AC143" s="252"/>
      <c r="AD143" s="252"/>
      <c r="AE143" s="252"/>
      <c r="AF143" s="252"/>
      <c r="AG143" s="252"/>
      <c r="AH143" s="253"/>
      <c r="AI143" s="253"/>
      <c r="AJ143" s="253"/>
      <c r="AK143" s="253"/>
      <c r="AL143" s="253"/>
      <c r="AM143" s="253"/>
      <c r="AN143" s="254"/>
      <c r="AO143" s="254"/>
      <c r="AP143" s="254"/>
      <c r="AQ143" s="254"/>
      <c r="AR143" s="254"/>
      <c r="AS143" s="254"/>
      <c r="AT143" s="254"/>
      <c r="AU143" s="254"/>
      <c r="AV143" s="254"/>
      <c r="AW143" s="254"/>
      <c r="AX143" s="5"/>
      <c r="AY143" s="5"/>
      <c r="AZ143" s="5"/>
    </row>
    <row r="144" spans="1:52" ht="7.2" customHeight="1" x14ac:dyDescent="0.3">
      <c r="A144" s="5"/>
      <c r="B144" s="5"/>
      <c r="C144" s="5"/>
      <c r="D144" s="5"/>
      <c r="E144" s="252"/>
      <c r="F144" s="252"/>
      <c r="G144" s="252"/>
      <c r="H144" s="252"/>
      <c r="I144" s="252"/>
      <c r="J144" s="252"/>
      <c r="K144" s="252"/>
      <c r="L144" s="252"/>
      <c r="M144" s="252"/>
      <c r="N144" s="252"/>
      <c r="O144" s="252"/>
      <c r="P144" s="252"/>
      <c r="Q144" s="252"/>
      <c r="R144" s="252"/>
      <c r="S144" s="252"/>
      <c r="T144" s="252"/>
      <c r="U144" s="252"/>
      <c r="V144" s="252"/>
      <c r="W144" s="252"/>
      <c r="X144" s="252"/>
      <c r="Y144" s="252"/>
      <c r="Z144" s="252"/>
      <c r="AA144" s="252"/>
      <c r="AB144" s="252"/>
      <c r="AC144" s="252"/>
      <c r="AD144" s="252"/>
      <c r="AE144" s="252"/>
      <c r="AF144" s="252"/>
      <c r="AG144" s="252"/>
      <c r="AH144" s="253"/>
      <c r="AI144" s="253"/>
      <c r="AJ144" s="253"/>
      <c r="AK144" s="253"/>
      <c r="AL144" s="253"/>
      <c r="AM144" s="253"/>
      <c r="AN144" s="254"/>
      <c r="AO144" s="254"/>
      <c r="AP144" s="254"/>
      <c r="AQ144" s="254"/>
      <c r="AR144" s="254"/>
      <c r="AS144" s="254"/>
      <c r="AT144" s="254"/>
      <c r="AU144" s="254"/>
      <c r="AV144" s="254"/>
      <c r="AW144" s="254"/>
      <c r="AX144" s="5"/>
      <c r="AY144" s="5"/>
      <c r="AZ144" s="5"/>
    </row>
    <row r="145" spans="1:52" ht="7.2" customHeight="1" x14ac:dyDescent="0.3">
      <c r="A145" s="5"/>
      <c r="B145" s="5"/>
      <c r="C145" s="5"/>
      <c r="D145" s="5"/>
      <c r="E145" s="255" t="s">
        <v>28</v>
      </c>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5"/>
      <c r="AY145" s="5"/>
      <c r="AZ145" s="5"/>
    </row>
    <row r="146" spans="1:52" ht="7.2" customHeight="1" x14ac:dyDescent="0.3">
      <c r="A146" s="5"/>
      <c r="B146" s="5"/>
      <c r="C146" s="5"/>
      <c r="D146" s="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5"/>
      <c r="AY146" s="5"/>
      <c r="AZ146" s="5"/>
    </row>
    <row r="147" spans="1:52" ht="7.2" customHeight="1" x14ac:dyDescent="0.3">
      <c r="A147" s="5"/>
      <c r="B147" s="5"/>
      <c r="C147" s="5"/>
      <c r="D147" s="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5"/>
      <c r="AY147" s="5"/>
      <c r="AZ147" s="5"/>
    </row>
    <row r="148" spans="1:52" ht="7.2" customHeight="1" x14ac:dyDescent="0.3">
      <c r="A148" s="5"/>
      <c r="B148" s="5"/>
      <c r="C148" s="5"/>
      <c r="D148" s="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5"/>
      <c r="AY148" s="5"/>
      <c r="AZ148" s="5"/>
    </row>
    <row r="149" spans="1:52" ht="7.2" customHeight="1" x14ac:dyDescent="0.3">
      <c r="A149" s="5"/>
      <c r="B149" s="5"/>
      <c r="C149" s="5"/>
      <c r="D149" s="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5"/>
      <c r="AY149" s="5"/>
      <c r="AZ149" s="5"/>
    </row>
    <row r="150" spans="1:52" ht="7.2" customHeight="1" x14ac:dyDescent="0.3">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row>
    <row r="151" spans="1:52" ht="7.2" customHeight="1" x14ac:dyDescent="0.3">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row>
    <row r="152" spans="1:52" ht="7.2" customHeight="1" x14ac:dyDescent="0.3">
      <c r="A152" s="5"/>
      <c r="B152" s="5"/>
      <c r="C152" s="5"/>
      <c r="D152" s="5"/>
      <c r="E152" s="242" t="s">
        <v>25</v>
      </c>
      <c r="F152" s="242"/>
      <c r="G152" s="242"/>
      <c r="H152" s="242"/>
      <c r="I152" s="242"/>
      <c r="J152" s="242"/>
      <c r="K152" s="242"/>
      <c r="L152" s="242"/>
      <c r="M152" s="242"/>
      <c r="N152" s="242"/>
      <c r="O152" s="242"/>
      <c r="P152" s="242"/>
      <c r="Q152" s="242"/>
      <c r="R152" s="242"/>
      <c r="S152" s="242"/>
      <c r="T152" s="242"/>
      <c r="U152" s="242"/>
      <c r="V152" s="242"/>
      <c r="W152" s="242"/>
      <c r="X152" s="242"/>
      <c r="Y152" s="242"/>
      <c r="Z152" s="242"/>
      <c r="AA152" s="242"/>
      <c r="AB152" s="242"/>
      <c r="AC152" s="242"/>
      <c r="AD152" s="242"/>
      <c r="AE152" s="242"/>
      <c r="AF152" s="242"/>
      <c r="AG152" s="242"/>
      <c r="AH152" s="242"/>
      <c r="AI152" s="242"/>
      <c r="AJ152" s="242"/>
      <c r="AK152" s="242"/>
      <c r="AL152" s="242"/>
      <c r="AM152" s="242"/>
      <c r="AN152" s="242"/>
      <c r="AO152" s="242"/>
      <c r="AP152" s="242"/>
      <c r="AQ152" s="242"/>
      <c r="AR152" s="242"/>
      <c r="AS152" s="242"/>
      <c r="AT152" s="242"/>
      <c r="AU152" s="242"/>
      <c r="AV152" s="242"/>
      <c r="AW152" s="242"/>
      <c r="AX152" s="5"/>
      <c r="AY152" s="5"/>
      <c r="AZ152" s="5"/>
    </row>
    <row r="153" spans="1:52" ht="7.2" customHeight="1" x14ac:dyDescent="0.3">
      <c r="A153" s="5"/>
      <c r="B153" s="5"/>
      <c r="C153" s="5"/>
      <c r="D153" s="5"/>
      <c r="E153" s="242"/>
      <c r="F153" s="242"/>
      <c r="G153" s="242"/>
      <c r="H153" s="242"/>
      <c r="I153" s="242"/>
      <c r="J153" s="242"/>
      <c r="K153" s="242"/>
      <c r="L153" s="242"/>
      <c r="M153" s="242"/>
      <c r="N153" s="242"/>
      <c r="O153" s="242"/>
      <c r="P153" s="242"/>
      <c r="Q153" s="242"/>
      <c r="R153" s="242"/>
      <c r="S153" s="242"/>
      <c r="T153" s="242"/>
      <c r="U153" s="242"/>
      <c r="V153" s="242"/>
      <c r="W153" s="242"/>
      <c r="X153" s="242"/>
      <c r="Y153" s="242"/>
      <c r="Z153" s="242"/>
      <c r="AA153" s="242"/>
      <c r="AB153" s="242"/>
      <c r="AC153" s="242"/>
      <c r="AD153" s="242"/>
      <c r="AE153" s="242"/>
      <c r="AF153" s="242"/>
      <c r="AG153" s="242"/>
      <c r="AH153" s="242"/>
      <c r="AI153" s="242"/>
      <c r="AJ153" s="242"/>
      <c r="AK153" s="242"/>
      <c r="AL153" s="242"/>
      <c r="AM153" s="242"/>
      <c r="AN153" s="242"/>
      <c r="AO153" s="242"/>
      <c r="AP153" s="242"/>
      <c r="AQ153" s="242"/>
      <c r="AR153" s="242"/>
      <c r="AS153" s="242"/>
      <c r="AT153" s="242"/>
      <c r="AU153" s="242"/>
      <c r="AV153" s="242"/>
      <c r="AW153" s="242"/>
      <c r="AX153" s="5"/>
      <c r="AY153" s="5"/>
      <c r="AZ153" s="5"/>
    </row>
    <row r="154" spans="1:52" ht="7.2" customHeight="1" x14ac:dyDescent="0.3">
      <c r="A154" s="5"/>
      <c r="B154" s="5"/>
      <c r="C154" s="5"/>
      <c r="D154" s="5"/>
      <c r="E154" s="242"/>
      <c r="F154" s="242"/>
      <c r="G154" s="242"/>
      <c r="H154" s="242"/>
      <c r="I154" s="242"/>
      <c r="J154" s="242"/>
      <c r="K154" s="242"/>
      <c r="L154" s="242"/>
      <c r="M154" s="242"/>
      <c r="N154" s="242"/>
      <c r="O154" s="242"/>
      <c r="P154" s="242"/>
      <c r="Q154" s="242"/>
      <c r="R154" s="242"/>
      <c r="S154" s="242"/>
      <c r="T154" s="242"/>
      <c r="U154" s="242"/>
      <c r="V154" s="242"/>
      <c r="W154" s="242"/>
      <c r="X154" s="242"/>
      <c r="Y154" s="242"/>
      <c r="Z154" s="242"/>
      <c r="AA154" s="242"/>
      <c r="AB154" s="242"/>
      <c r="AC154" s="242"/>
      <c r="AD154" s="242"/>
      <c r="AE154" s="242"/>
      <c r="AF154" s="242"/>
      <c r="AG154" s="242"/>
      <c r="AH154" s="242"/>
      <c r="AI154" s="242"/>
      <c r="AJ154" s="242"/>
      <c r="AK154" s="242"/>
      <c r="AL154" s="242"/>
      <c r="AM154" s="242"/>
      <c r="AN154" s="242"/>
      <c r="AO154" s="242"/>
      <c r="AP154" s="242"/>
      <c r="AQ154" s="242"/>
      <c r="AR154" s="242"/>
      <c r="AS154" s="242"/>
      <c r="AT154" s="242"/>
      <c r="AU154" s="242"/>
      <c r="AV154" s="242"/>
      <c r="AW154" s="242"/>
      <c r="AX154" s="5"/>
      <c r="AY154" s="5"/>
      <c r="AZ154" s="5"/>
    </row>
    <row r="155" spans="1:52" ht="7.2" customHeight="1" x14ac:dyDescent="0.3">
      <c r="A155" s="5"/>
      <c r="B155" s="5"/>
      <c r="C155" s="5"/>
      <c r="D155" s="5"/>
      <c r="E155" s="242"/>
      <c r="F155" s="242"/>
      <c r="G155" s="242"/>
      <c r="H155" s="242"/>
      <c r="I155" s="242"/>
      <c r="J155" s="242"/>
      <c r="K155" s="242"/>
      <c r="L155" s="242"/>
      <c r="M155" s="242"/>
      <c r="N155" s="242"/>
      <c r="O155" s="242"/>
      <c r="P155" s="242"/>
      <c r="Q155" s="242"/>
      <c r="R155" s="242"/>
      <c r="S155" s="242"/>
      <c r="T155" s="242"/>
      <c r="U155" s="242"/>
      <c r="V155" s="242"/>
      <c r="W155" s="242"/>
      <c r="X155" s="242"/>
      <c r="Y155" s="242"/>
      <c r="Z155" s="242"/>
      <c r="AA155" s="242"/>
      <c r="AB155" s="242"/>
      <c r="AC155" s="242"/>
      <c r="AD155" s="242"/>
      <c r="AE155" s="242"/>
      <c r="AF155" s="242"/>
      <c r="AG155" s="242"/>
      <c r="AH155" s="242"/>
      <c r="AI155" s="242"/>
      <c r="AJ155" s="242"/>
      <c r="AK155" s="242"/>
      <c r="AL155" s="242"/>
      <c r="AM155" s="242"/>
      <c r="AN155" s="242"/>
      <c r="AO155" s="242"/>
      <c r="AP155" s="242"/>
      <c r="AQ155" s="242"/>
      <c r="AR155" s="242"/>
      <c r="AS155" s="242"/>
      <c r="AT155" s="242"/>
      <c r="AU155" s="242"/>
      <c r="AV155" s="242"/>
      <c r="AW155" s="242"/>
      <c r="AX155" s="5"/>
      <c r="AY155" s="5"/>
      <c r="AZ155" s="5"/>
    </row>
    <row r="156" spans="1:52" ht="7.2" customHeight="1" x14ac:dyDescent="0.3">
      <c r="A156" s="5"/>
      <c r="B156" s="5"/>
      <c r="C156" s="5"/>
      <c r="D156" s="5"/>
      <c r="E156" s="242"/>
      <c r="F156" s="242"/>
      <c r="G156" s="242"/>
      <c r="H156" s="242"/>
      <c r="I156" s="242"/>
      <c r="J156" s="242"/>
      <c r="K156" s="242"/>
      <c r="L156" s="242"/>
      <c r="M156" s="242"/>
      <c r="N156" s="242"/>
      <c r="O156" s="242"/>
      <c r="P156" s="242"/>
      <c r="Q156" s="242"/>
      <c r="R156" s="242"/>
      <c r="S156" s="242"/>
      <c r="T156" s="242"/>
      <c r="U156" s="242"/>
      <c r="V156" s="242"/>
      <c r="W156" s="242"/>
      <c r="X156" s="242"/>
      <c r="Y156" s="242"/>
      <c r="Z156" s="242"/>
      <c r="AA156" s="242"/>
      <c r="AB156" s="242"/>
      <c r="AC156" s="242"/>
      <c r="AD156" s="242"/>
      <c r="AE156" s="242"/>
      <c r="AF156" s="242"/>
      <c r="AG156" s="242"/>
      <c r="AH156" s="242"/>
      <c r="AI156" s="242"/>
      <c r="AJ156" s="242"/>
      <c r="AK156" s="242"/>
      <c r="AL156" s="242"/>
      <c r="AM156" s="242"/>
      <c r="AN156" s="242"/>
      <c r="AO156" s="242"/>
      <c r="AP156" s="242"/>
      <c r="AQ156" s="242"/>
      <c r="AR156" s="242"/>
      <c r="AS156" s="242"/>
      <c r="AT156" s="242"/>
      <c r="AU156" s="242"/>
      <c r="AV156" s="242"/>
      <c r="AW156" s="242"/>
      <c r="AX156" s="5"/>
      <c r="AY156" s="5"/>
      <c r="AZ156" s="5"/>
    </row>
    <row r="157" spans="1:52" ht="7.2" customHeight="1" x14ac:dyDescent="0.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row>
    <row r="158" spans="1:52" ht="7.2" customHeight="1" x14ac:dyDescent="0.3">
      <c r="A158" s="5"/>
      <c r="B158" s="5"/>
      <c r="C158" s="5"/>
      <c r="D158" s="5"/>
      <c r="E158" s="5"/>
      <c r="F158" s="5"/>
      <c r="G158" s="5"/>
      <c r="H158" s="242" t="s">
        <v>6730</v>
      </c>
      <c r="I158" s="242"/>
      <c r="J158" s="242"/>
      <c r="K158" s="242"/>
      <c r="L158" s="242"/>
      <c r="M158" s="242"/>
      <c r="N158" s="242"/>
      <c r="O158" s="242"/>
      <c r="P158" s="242"/>
      <c r="Q158" s="242"/>
      <c r="R158" s="242"/>
      <c r="S158" s="242"/>
      <c r="T158" s="242"/>
      <c r="U158" s="242"/>
      <c r="V158" s="242"/>
      <c r="W158" s="242"/>
      <c r="X158" s="242"/>
      <c r="Y158" s="242"/>
      <c r="Z158" s="242"/>
      <c r="AA158" s="242"/>
      <c r="AB158" s="242"/>
      <c r="AC158" s="242"/>
      <c r="AD158" s="242"/>
      <c r="AE158" s="242"/>
      <c r="AF158" s="242"/>
      <c r="AG158" s="242"/>
      <c r="AH158" s="242"/>
      <c r="AI158" s="242"/>
      <c r="AJ158" s="242"/>
      <c r="AK158" s="242"/>
      <c r="AL158" s="242"/>
      <c r="AM158" s="242"/>
      <c r="AN158" s="242"/>
      <c r="AO158" s="242"/>
      <c r="AP158" s="242"/>
      <c r="AQ158" s="242"/>
      <c r="AR158" s="242"/>
      <c r="AS158" s="242"/>
      <c r="AT158" s="242"/>
      <c r="AU158" s="242"/>
      <c r="AV158" s="242"/>
      <c r="AW158" s="242"/>
      <c r="AX158" s="5"/>
      <c r="AY158" s="5"/>
      <c r="AZ158" s="5"/>
    </row>
    <row r="159" spans="1:52" ht="7.2" customHeight="1" x14ac:dyDescent="0.3">
      <c r="A159" s="5"/>
      <c r="B159" s="5"/>
      <c r="C159" s="5"/>
      <c r="D159" s="5"/>
      <c r="E159" s="5"/>
      <c r="F159" s="5"/>
      <c r="G159" s="5"/>
      <c r="H159" s="242"/>
      <c r="I159" s="242"/>
      <c r="J159" s="242"/>
      <c r="K159" s="242"/>
      <c r="L159" s="242"/>
      <c r="M159" s="242"/>
      <c r="N159" s="242"/>
      <c r="O159" s="242"/>
      <c r="P159" s="242"/>
      <c r="Q159" s="242"/>
      <c r="R159" s="242"/>
      <c r="S159" s="242"/>
      <c r="T159" s="242"/>
      <c r="U159" s="242"/>
      <c r="V159" s="242"/>
      <c r="W159" s="242"/>
      <c r="X159" s="242"/>
      <c r="Y159" s="242"/>
      <c r="Z159" s="242"/>
      <c r="AA159" s="242"/>
      <c r="AB159" s="242"/>
      <c r="AC159" s="242"/>
      <c r="AD159" s="242"/>
      <c r="AE159" s="242"/>
      <c r="AF159" s="242"/>
      <c r="AG159" s="242"/>
      <c r="AH159" s="242"/>
      <c r="AI159" s="242"/>
      <c r="AJ159" s="242"/>
      <c r="AK159" s="242"/>
      <c r="AL159" s="242"/>
      <c r="AM159" s="242"/>
      <c r="AN159" s="242"/>
      <c r="AO159" s="242"/>
      <c r="AP159" s="242"/>
      <c r="AQ159" s="242"/>
      <c r="AR159" s="242"/>
      <c r="AS159" s="242"/>
      <c r="AT159" s="242"/>
      <c r="AU159" s="242"/>
      <c r="AV159" s="242"/>
      <c r="AW159" s="242"/>
      <c r="AX159" s="5"/>
      <c r="AY159" s="5"/>
      <c r="AZ159" s="5"/>
    </row>
    <row r="160" spans="1:52" ht="7.2" customHeight="1" x14ac:dyDescent="0.3">
      <c r="A160" s="5"/>
      <c r="B160" s="5"/>
      <c r="C160" s="5"/>
      <c r="D160" s="5"/>
      <c r="E160" s="5"/>
      <c r="F160" s="5"/>
      <c r="G160" s="5"/>
      <c r="H160" s="242"/>
      <c r="I160" s="242"/>
      <c r="J160" s="242"/>
      <c r="K160" s="242"/>
      <c r="L160" s="242"/>
      <c r="M160" s="242"/>
      <c r="N160" s="242"/>
      <c r="O160" s="242"/>
      <c r="P160" s="242"/>
      <c r="Q160" s="242"/>
      <c r="R160" s="242"/>
      <c r="S160" s="242"/>
      <c r="T160" s="242"/>
      <c r="U160" s="242"/>
      <c r="V160" s="242"/>
      <c r="W160" s="242"/>
      <c r="X160" s="242"/>
      <c r="Y160" s="242"/>
      <c r="Z160" s="242"/>
      <c r="AA160" s="242"/>
      <c r="AB160" s="242"/>
      <c r="AC160" s="242"/>
      <c r="AD160" s="242"/>
      <c r="AE160" s="242"/>
      <c r="AF160" s="242"/>
      <c r="AG160" s="242"/>
      <c r="AH160" s="242"/>
      <c r="AI160" s="242"/>
      <c r="AJ160" s="242"/>
      <c r="AK160" s="242"/>
      <c r="AL160" s="242"/>
      <c r="AM160" s="242"/>
      <c r="AN160" s="242"/>
      <c r="AO160" s="242"/>
      <c r="AP160" s="242"/>
      <c r="AQ160" s="242"/>
      <c r="AR160" s="242"/>
      <c r="AS160" s="242"/>
      <c r="AT160" s="242"/>
      <c r="AU160" s="242"/>
      <c r="AV160" s="242"/>
      <c r="AW160" s="242"/>
      <c r="AX160" s="5"/>
      <c r="AY160" s="5"/>
      <c r="AZ160" s="5"/>
    </row>
    <row r="161" spans="1:52" ht="7.2" customHeight="1" x14ac:dyDescent="0.3">
      <c r="A161" s="5"/>
      <c r="B161" s="5"/>
      <c r="C161" s="5"/>
      <c r="D161" s="5"/>
      <c r="E161" s="5"/>
      <c r="F161" s="5"/>
      <c r="G161" s="5"/>
      <c r="H161" s="242"/>
      <c r="I161" s="242"/>
      <c r="J161" s="242"/>
      <c r="K161" s="242"/>
      <c r="L161" s="242"/>
      <c r="M161" s="242"/>
      <c r="N161" s="242"/>
      <c r="O161" s="242"/>
      <c r="P161" s="242"/>
      <c r="Q161" s="242"/>
      <c r="R161" s="242"/>
      <c r="S161" s="242"/>
      <c r="T161" s="242"/>
      <c r="U161" s="242"/>
      <c r="V161" s="242"/>
      <c r="W161" s="242"/>
      <c r="X161" s="242"/>
      <c r="Y161" s="242"/>
      <c r="Z161" s="242"/>
      <c r="AA161" s="242"/>
      <c r="AB161" s="242"/>
      <c r="AC161" s="242"/>
      <c r="AD161" s="242"/>
      <c r="AE161" s="242"/>
      <c r="AF161" s="242"/>
      <c r="AG161" s="242"/>
      <c r="AH161" s="242"/>
      <c r="AI161" s="242"/>
      <c r="AJ161" s="242"/>
      <c r="AK161" s="242"/>
      <c r="AL161" s="242"/>
      <c r="AM161" s="242"/>
      <c r="AN161" s="242"/>
      <c r="AO161" s="242"/>
      <c r="AP161" s="242"/>
      <c r="AQ161" s="242"/>
      <c r="AR161" s="242"/>
      <c r="AS161" s="242"/>
      <c r="AT161" s="242"/>
      <c r="AU161" s="242"/>
      <c r="AV161" s="242"/>
      <c r="AW161" s="242"/>
      <c r="AX161" s="5"/>
      <c r="AY161" s="5"/>
      <c r="AZ161" s="5"/>
    </row>
    <row r="162" spans="1:52" ht="7.2" customHeight="1" x14ac:dyDescent="0.3">
      <c r="A162" s="5"/>
      <c r="B162" s="5"/>
      <c r="C162" s="5"/>
      <c r="D162" s="5"/>
      <c r="E162" s="5"/>
      <c r="F162" s="5"/>
      <c r="G162" s="5"/>
      <c r="H162" s="242"/>
      <c r="I162" s="242"/>
      <c r="J162" s="242"/>
      <c r="K162" s="242"/>
      <c r="L162" s="242"/>
      <c r="M162" s="242"/>
      <c r="N162" s="242"/>
      <c r="O162" s="242"/>
      <c r="P162" s="242"/>
      <c r="Q162" s="242"/>
      <c r="R162" s="242"/>
      <c r="S162" s="242"/>
      <c r="T162" s="242"/>
      <c r="U162" s="242"/>
      <c r="V162" s="242"/>
      <c r="W162" s="242"/>
      <c r="X162" s="242"/>
      <c r="Y162" s="242"/>
      <c r="Z162" s="242"/>
      <c r="AA162" s="242"/>
      <c r="AB162" s="242"/>
      <c r="AC162" s="242"/>
      <c r="AD162" s="242"/>
      <c r="AE162" s="242"/>
      <c r="AF162" s="242"/>
      <c r="AG162" s="242"/>
      <c r="AH162" s="242"/>
      <c r="AI162" s="242"/>
      <c r="AJ162" s="242"/>
      <c r="AK162" s="242"/>
      <c r="AL162" s="242"/>
      <c r="AM162" s="242"/>
      <c r="AN162" s="242"/>
      <c r="AO162" s="242"/>
      <c r="AP162" s="242"/>
      <c r="AQ162" s="242"/>
      <c r="AR162" s="242"/>
      <c r="AS162" s="242"/>
      <c r="AT162" s="242"/>
      <c r="AU162" s="242"/>
      <c r="AV162" s="242"/>
      <c r="AW162" s="242"/>
      <c r="AX162" s="5"/>
      <c r="AY162" s="5"/>
      <c r="AZ162" s="5"/>
    </row>
    <row r="163" spans="1:52" ht="7.2" customHeight="1" x14ac:dyDescent="0.3">
      <c r="A163" s="5"/>
      <c r="B163" s="5"/>
      <c r="C163" s="5"/>
      <c r="D163" s="5"/>
      <c r="E163" s="5"/>
      <c r="F163" s="5"/>
      <c r="G163" s="5"/>
      <c r="H163" s="242"/>
      <c r="I163" s="242"/>
      <c r="J163" s="242"/>
      <c r="K163" s="242"/>
      <c r="L163" s="242"/>
      <c r="M163" s="242"/>
      <c r="N163" s="242"/>
      <c r="O163" s="242"/>
      <c r="P163" s="242"/>
      <c r="Q163" s="242"/>
      <c r="R163" s="242"/>
      <c r="S163" s="242"/>
      <c r="T163" s="242"/>
      <c r="U163" s="242"/>
      <c r="V163" s="242"/>
      <c r="W163" s="242"/>
      <c r="X163" s="242"/>
      <c r="Y163" s="242"/>
      <c r="Z163" s="242"/>
      <c r="AA163" s="242"/>
      <c r="AB163" s="242"/>
      <c r="AC163" s="242"/>
      <c r="AD163" s="242"/>
      <c r="AE163" s="242"/>
      <c r="AF163" s="242"/>
      <c r="AG163" s="242"/>
      <c r="AH163" s="242"/>
      <c r="AI163" s="242"/>
      <c r="AJ163" s="242"/>
      <c r="AK163" s="242"/>
      <c r="AL163" s="242"/>
      <c r="AM163" s="242"/>
      <c r="AN163" s="242"/>
      <c r="AO163" s="242"/>
      <c r="AP163" s="242"/>
      <c r="AQ163" s="242"/>
      <c r="AR163" s="242"/>
      <c r="AS163" s="242"/>
      <c r="AT163" s="242"/>
      <c r="AU163" s="242"/>
      <c r="AV163" s="242"/>
      <c r="AW163" s="242"/>
      <c r="AX163" s="5"/>
      <c r="AY163" s="5"/>
      <c r="AZ163" s="5"/>
    </row>
    <row r="164" spans="1:52" ht="7.2" customHeight="1" x14ac:dyDescent="0.3">
      <c r="A164" s="5"/>
      <c r="B164" s="5"/>
      <c r="C164" s="5"/>
      <c r="D164" s="5"/>
      <c r="E164" s="5"/>
      <c r="F164" s="5"/>
      <c r="G164" s="5"/>
      <c r="H164" s="242"/>
      <c r="I164" s="242"/>
      <c r="J164" s="242"/>
      <c r="K164" s="242"/>
      <c r="L164" s="242"/>
      <c r="M164" s="242"/>
      <c r="N164" s="242"/>
      <c r="O164" s="242"/>
      <c r="P164" s="242"/>
      <c r="Q164" s="242"/>
      <c r="R164" s="242"/>
      <c r="S164" s="242"/>
      <c r="T164" s="242"/>
      <c r="U164" s="242"/>
      <c r="V164" s="242"/>
      <c r="W164" s="242"/>
      <c r="X164" s="242"/>
      <c r="Y164" s="242"/>
      <c r="Z164" s="242"/>
      <c r="AA164" s="242"/>
      <c r="AB164" s="242"/>
      <c r="AC164" s="242"/>
      <c r="AD164" s="242"/>
      <c r="AE164" s="242"/>
      <c r="AF164" s="242"/>
      <c r="AG164" s="242"/>
      <c r="AH164" s="242"/>
      <c r="AI164" s="242"/>
      <c r="AJ164" s="242"/>
      <c r="AK164" s="242"/>
      <c r="AL164" s="242"/>
      <c r="AM164" s="242"/>
      <c r="AN164" s="242"/>
      <c r="AO164" s="242"/>
      <c r="AP164" s="242"/>
      <c r="AQ164" s="242"/>
      <c r="AR164" s="242"/>
      <c r="AS164" s="242"/>
      <c r="AT164" s="242"/>
      <c r="AU164" s="242"/>
      <c r="AV164" s="242"/>
      <c r="AW164" s="242"/>
      <c r="AX164" s="5"/>
      <c r="AY164" s="5"/>
      <c r="AZ164" s="5"/>
    </row>
    <row r="165" spans="1:52" ht="7.2" customHeight="1" x14ac:dyDescent="0.3">
      <c r="A165" s="5"/>
      <c r="B165" s="5"/>
      <c r="C165" s="5"/>
      <c r="D165" s="5"/>
      <c r="E165" s="5"/>
      <c r="F165" s="5"/>
      <c r="G165" s="5"/>
      <c r="H165" s="242"/>
      <c r="I165" s="242"/>
      <c r="J165" s="242"/>
      <c r="K165" s="242"/>
      <c r="L165" s="242"/>
      <c r="M165" s="242"/>
      <c r="N165" s="242"/>
      <c r="O165" s="242"/>
      <c r="P165" s="242"/>
      <c r="Q165" s="242"/>
      <c r="R165" s="242"/>
      <c r="S165" s="242"/>
      <c r="T165" s="242"/>
      <c r="U165" s="242"/>
      <c r="V165" s="242"/>
      <c r="W165" s="242"/>
      <c r="X165" s="242"/>
      <c r="Y165" s="242"/>
      <c r="Z165" s="242"/>
      <c r="AA165" s="242"/>
      <c r="AB165" s="242"/>
      <c r="AC165" s="242"/>
      <c r="AD165" s="242"/>
      <c r="AE165" s="242"/>
      <c r="AF165" s="242"/>
      <c r="AG165" s="242"/>
      <c r="AH165" s="242"/>
      <c r="AI165" s="242"/>
      <c r="AJ165" s="242"/>
      <c r="AK165" s="242"/>
      <c r="AL165" s="242"/>
      <c r="AM165" s="242"/>
      <c r="AN165" s="242"/>
      <c r="AO165" s="242"/>
      <c r="AP165" s="242"/>
      <c r="AQ165" s="242"/>
      <c r="AR165" s="242"/>
      <c r="AS165" s="242"/>
      <c r="AT165" s="242"/>
      <c r="AU165" s="242"/>
      <c r="AV165" s="242"/>
      <c r="AW165" s="242"/>
      <c r="AX165" s="5"/>
      <c r="AY165" s="5"/>
      <c r="AZ165" s="5"/>
    </row>
    <row r="166" spans="1:52" ht="7.2" customHeight="1" x14ac:dyDescent="0.3">
      <c r="A166" s="5"/>
      <c r="B166" s="5"/>
      <c r="C166" s="5"/>
      <c r="D166" s="5"/>
      <c r="E166" s="5"/>
      <c r="F166" s="5"/>
      <c r="G166" s="5"/>
      <c r="H166" s="242"/>
      <c r="I166" s="242"/>
      <c r="J166" s="242"/>
      <c r="K166" s="242"/>
      <c r="L166" s="242"/>
      <c r="M166" s="242"/>
      <c r="N166" s="242"/>
      <c r="O166" s="242"/>
      <c r="P166" s="242"/>
      <c r="Q166" s="242"/>
      <c r="R166" s="242"/>
      <c r="S166" s="242"/>
      <c r="T166" s="242"/>
      <c r="U166" s="242"/>
      <c r="V166" s="242"/>
      <c r="W166" s="242"/>
      <c r="X166" s="242"/>
      <c r="Y166" s="242"/>
      <c r="Z166" s="242"/>
      <c r="AA166" s="242"/>
      <c r="AB166" s="242"/>
      <c r="AC166" s="242"/>
      <c r="AD166" s="242"/>
      <c r="AE166" s="242"/>
      <c r="AF166" s="242"/>
      <c r="AG166" s="242"/>
      <c r="AH166" s="242"/>
      <c r="AI166" s="242"/>
      <c r="AJ166" s="242"/>
      <c r="AK166" s="242"/>
      <c r="AL166" s="242"/>
      <c r="AM166" s="242"/>
      <c r="AN166" s="242"/>
      <c r="AO166" s="242"/>
      <c r="AP166" s="242"/>
      <c r="AQ166" s="242"/>
      <c r="AR166" s="242"/>
      <c r="AS166" s="242"/>
      <c r="AT166" s="242"/>
      <c r="AU166" s="242"/>
      <c r="AV166" s="242"/>
      <c r="AW166" s="242"/>
      <c r="AX166" s="5"/>
      <c r="AY166" s="5"/>
      <c r="AZ166" s="5"/>
    </row>
    <row r="167" spans="1:52" ht="7.2" customHeight="1" x14ac:dyDescent="0.3">
      <c r="A167" s="5"/>
      <c r="B167" s="5"/>
      <c r="C167" s="5"/>
      <c r="D167" s="5"/>
      <c r="E167" s="5"/>
      <c r="F167" s="5"/>
      <c r="G167" s="5"/>
      <c r="H167" s="242"/>
      <c r="I167" s="242"/>
      <c r="J167" s="242"/>
      <c r="K167" s="242"/>
      <c r="L167" s="242"/>
      <c r="M167" s="242"/>
      <c r="N167" s="242"/>
      <c r="O167" s="242"/>
      <c r="P167" s="242"/>
      <c r="Q167" s="242"/>
      <c r="R167" s="242"/>
      <c r="S167" s="242"/>
      <c r="T167" s="242"/>
      <c r="U167" s="242"/>
      <c r="V167" s="242"/>
      <c r="W167" s="242"/>
      <c r="X167" s="242"/>
      <c r="Y167" s="242"/>
      <c r="Z167" s="242"/>
      <c r="AA167" s="242"/>
      <c r="AB167" s="242"/>
      <c r="AC167" s="242"/>
      <c r="AD167" s="242"/>
      <c r="AE167" s="242"/>
      <c r="AF167" s="242"/>
      <c r="AG167" s="242"/>
      <c r="AH167" s="242"/>
      <c r="AI167" s="242"/>
      <c r="AJ167" s="242"/>
      <c r="AK167" s="242"/>
      <c r="AL167" s="242"/>
      <c r="AM167" s="242"/>
      <c r="AN167" s="242"/>
      <c r="AO167" s="242"/>
      <c r="AP167" s="242"/>
      <c r="AQ167" s="242"/>
      <c r="AR167" s="242"/>
      <c r="AS167" s="242"/>
      <c r="AT167" s="242"/>
      <c r="AU167" s="242"/>
      <c r="AV167" s="242"/>
      <c r="AW167" s="242"/>
      <c r="AX167" s="5"/>
      <c r="AY167" s="5"/>
      <c r="AZ167" s="5"/>
    </row>
    <row r="168" spans="1:52" ht="7.2" customHeight="1" x14ac:dyDescent="0.3">
      <c r="A168" s="5"/>
      <c r="B168" s="5"/>
      <c r="C168" s="5"/>
      <c r="D168" s="5"/>
      <c r="E168" s="5"/>
      <c r="F168" s="5"/>
      <c r="G168" s="5"/>
      <c r="H168" s="242"/>
      <c r="I168" s="242"/>
      <c r="J168" s="242"/>
      <c r="K168" s="242"/>
      <c r="L168" s="242"/>
      <c r="M168" s="242"/>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242"/>
      <c r="AL168" s="242"/>
      <c r="AM168" s="242"/>
      <c r="AN168" s="242"/>
      <c r="AO168" s="242"/>
      <c r="AP168" s="242"/>
      <c r="AQ168" s="242"/>
      <c r="AR168" s="242"/>
      <c r="AS168" s="242"/>
      <c r="AT168" s="242"/>
      <c r="AU168" s="242"/>
      <c r="AV168" s="242"/>
      <c r="AW168" s="242"/>
      <c r="AX168" s="5"/>
      <c r="AY168" s="5"/>
      <c r="AZ168" s="5"/>
    </row>
    <row r="169" spans="1:52" ht="7.2" customHeight="1" x14ac:dyDescent="0.3">
      <c r="A169" s="5"/>
      <c r="B169" s="5"/>
      <c r="C169" s="5"/>
      <c r="D169" s="5"/>
      <c r="E169" s="5"/>
      <c r="F169" s="5"/>
      <c r="G169" s="5"/>
      <c r="H169" s="242"/>
      <c r="I169" s="242"/>
      <c r="J169" s="242"/>
      <c r="K169" s="242"/>
      <c r="L169" s="242"/>
      <c r="M169" s="242"/>
      <c r="N169" s="242"/>
      <c r="O169" s="242"/>
      <c r="P169" s="242"/>
      <c r="Q169" s="242"/>
      <c r="R169" s="242"/>
      <c r="S169" s="242"/>
      <c r="T169" s="242"/>
      <c r="U169" s="242"/>
      <c r="V169" s="242"/>
      <c r="W169" s="242"/>
      <c r="X169" s="242"/>
      <c r="Y169" s="242"/>
      <c r="Z169" s="242"/>
      <c r="AA169" s="242"/>
      <c r="AB169" s="242"/>
      <c r="AC169" s="242"/>
      <c r="AD169" s="242"/>
      <c r="AE169" s="242"/>
      <c r="AF169" s="242"/>
      <c r="AG169" s="242"/>
      <c r="AH169" s="242"/>
      <c r="AI169" s="242"/>
      <c r="AJ169" s="242"/>
      <c r="AK169" s="242"/>
      <c r="AL169" s="242"/>
      <c r="AM169" s="242"/>
      <c r="AN169" s="242"/>
      <c r="AO169" s="242"/>
      <c r="AP169" s="242"/>
      <c r="AQ169" s="242"/>
      <c r="AR169" s="242"/>
      <c r="AS169" s="242"/>
      <c r="AT169" s="242"/>
      <c r="AU169" s="242"/>
      <c r="AV169" s="242"/>
      <c r="AW169" s="242"/>
      <c r="AX169" s="5"/>
      <c r="AY169" s="5"/>
      <c r="AZ169" s="5"/>
    </row>
    <row r="170" spans="1:52" ht="7.2" customHeight="1" x14ac:dyDescent="0.3">
      <c r="A170" s="5"/>
      <c r="B170" s="5"/>
      <c r="C170" s="5"/>
      <c r="D170" s="5"/>
      <c r="E170" s="5"/>
      <c r="F170" s="5"/>
      <c r="G170" s="5"/>
      <c r="H170" s="242"/>
      <c r="I170" s="242"/>
      <c r="J170" s="242"/>
      <c r="K170" s="242"/>
      <c r="L170" s="242"/>
      <c r="M170" s="242"/>
      <c r="N170" s="242"/>
      <c r="O170" s="242"/>
      <c r="P170" s="242"/>
      <c r="Q170" s="242"/>
      <c r="R170" s="242"/>
      <c r="S170" s="242"/>
      <c r="T170" s="242"/>
      <c r="U170" s="242"/>
      <c r="V170" s="242"/>
      <c r="W170" s="242"/>
      <c r="X170" s="242"/>
      <c r="Y170" s="242"/>
      <c r="Z170" s="242"/>
      <c r="AA170" s="242"/>
      <c r="AB170" s="242"/>
      <c r="AC170" s="242"/>
      <c r="AD170" s="242"/>
      <c r="AE170" s="242"/>
      <c r="AF170" s="242"/>
      <c r="AG170" s="242"/>
      <c r="AH170" s="242"/>
      <c r="AI170" s="242"/>
      <c r="AJ170" s="242"/>
      <c r="AK170" s="242"/>
      <c r="AL170" s="242"/>
      <c r="AM170" s="242"/>
      <c r="AN170" s="242"/>
      <c r="AO170" s="242"/>
      <c r="AP170" s="242"/>
      <c r="AQ170" s="242"/>
      <c r="AR170" s="242"/>
      <c r="AS170" s="242"/>
      <c r="AT170" s="242"/>
      <c r="AU170" s="242"/>
      <c r="AV170" s="242"/>
      <c r="AW170" s="242"/>
      <c r="AX170" s="5"/>
      <c r="AY170" s="5"/>
      <c r="AZ170" s="5"/>
    </row>
    <row r="171" spans="1:52" ht="7.2" customHeight="1" x14ac:dyDescent="0.3">
      <c r="A171" s="5"/>
      <c r="B171" s="5"/>
      <c r="C171" s="5"/>
      <c r="D171" s="5"/>
      <c r="E171" s="5"/>
      <c r="F171" s="5"/>
      <c r="G171" s="5"/>
      <c r="H171" s="242"/>
      <c r="I171" s="242"/>
      <c r="J171" s="242"/>
      <c r="K171" s="242"/>
      <c r="L171" s="242"/>
      <c r="M171" s="242"/>
      <c r="N171" s="242"/>
      <c r="O171" s="242"/>
      <c r="P171" s="242"/>
      <c r="Q171" s="242"/>
      <c r="R171" s="242"/>
      <c r="S171" s="242"/>
      <c r="T171" s="242"/>
      <c r="U171" s="242"/>
      <c r="V171" s="242"/>
      <c r="W171" s="242"/>
      <c r="X171" s="242"/>
      <c r="Y171" s="242"/>
      <c r="Z171" s="242"/>
      <c r="AA171" s="242"/>
      <c r="AB171" s="242"/>
      <c r="AC171" s="242"/>
      <c r="AD171" s="242"/>
      <c r="AE171" s="242"/>
      <c r="AF171" s="242"/>
      <c r="AG171" s="242"/>
      <c r="AH171" s="242"/>
      <c r="AI171" s="242"/>
      <c r="AJ171" s="242"/>
      <c r="AK171" s="242"/>
      <c r="AL171" s="242"/>
      <c r="AM171" s="242"/>
      <c r="AN171" s="242"/>
      <c r="AO171" s="242"/>
      <c r="AP171" s="242"/>
      <c r="AQ171" s="242"/>
      <c r="AR171" s="242"/>
      <c r="AS171" s="242"/>
      <c r="AT171" s="242"/>
      <c r="AU171" s="242"/>
      <c r="AV171" s="242"/>
      <c r="AW171" s="242"/>
      <c r="AX171" s="5"/>
      <c r="AY171" s="5"/>
      <c r="AZ171" s="5"/>
    </row>
    <row r="172" spans="1:52" ht="7.2" customHeight="1" x14ac:dyDescent="0.3">
      <c r="A172" s="5"/>
      <c r="B172" s="5"/>
      <c r="C172" s="5"/>
      <c r="D172" s="5"/>
      <c r="E172" s="5"/>
      <c r="F172" s="5"/>
      <c r="G172" s="5"/>
      <c r="H172" s="242"/>
      <c r="I172" s="242"/>
      <c r="J172" s="242"/>
      <c r="K172" s="242"/>
      <c r="L172" s="242"/>
      <c r="M172" s="242"/>
      <c r="N172" s="242"/>
      <c r="O172" s="242"/>
      <c r="P172" s="242"/>
      <c r="Q172" s="242"/>
      <c r="R172" s="242"/>
      <c r="S172" s="242"/>
      <c r="T172" s="242"/>
      <c r="U172" s="242"/>
      <c r="V172" s="242"/>
      <c r="W172" s="242"/>
      <c r="X172" s="242"/>
      <c r="Y172" s="242"/>
      <c r="Z172" s="242"/>
      <c r="AA172" s="242"/>
      <c r="AB172" s="242"/>
      <c r="AC172" s="242"/>
      <c r="AD172" s="242"/>
      <c r="AE172" s="242"/>
      <c r="AF172" s="242"/>
      <c r="AG172" s="242"/>
      <c r="AH172" s="242"/>
      <c r="AI172" s="242"/>
      <c r="AJ172" s="242"/>
      <c r="AK172" s="242"/>
      <c r="AL172" s="242"/>
      <c r="AM172" s="242"/>
      <c r="AN172" s="242"/>
      <c r="AO172" s="242"/>
      <c r="AP172" s="242"/>
      <c r="AQ172" s="242"/>
      <c r="AR172" s="242"/>
      <c r="AS172" s="242"/>
      <c r="AT172" s="242"/>
      <c r="AU172" s="242"/>
      <c r="AV172" s="242"/>
      <c r="AW172" s="242"/>
      <c r="AX172" s="5"/>
      <c r="AY172" s="5"/>
      <c r="AZ172" s="5"/>
    </row>
    <row r="173" spans="1:52" ht="7.2" customHeight="1" x14ac:dyDescent="0.3">
      <c r="A173" s="5"/>
      <c r="B173" s="5"/>
      <c r="C173" s="5"/>
      <c r="D173" s="5"/>
      <c r="E173" s="5"/>
      <c r="F173" s="5"/>
      <c r="G173" s="5"/>
      <c r="H173" s="242"/>
      <c r="I173" s="242"/>
      <c r="J173" s="242"/>
      <c r="K173" s="242"/>
      <c r="L173" s="242"/>
      <c r="M173" s="242"/>
      <c r="N173" s="242"/>
      <c r="O173" s="242"/>
      <c r="P173" s="242"/>
      <c r="Q173" s="242"/>
      <c r="R173" s="242"/>
      <c r="S173" s="242"/>
      <c r="T173" s="242"/>
      <c r="U173" s="242"/>
      <c r="V173" s="242"/>
      <c r="W173" s="242"/>
      <c r="X173" s="242"/>
      <c r="Y173" s="242"/>
      <c r="Z173" s="242"/>
      <c r="AA173" s="242"/>
      <c r="AB173" s="242"/>
      <c r="AC173" s="242"/>
      <c r="AD173" s="242"/>
      <c r="AE173" s="242"/>
      <c r="AF173" s="242"/>
      <c r="AG173" s="242"/>
      <c r="AH173" s="242"/>
      <c r="AI173" s="242"/>
      <c r="AJ173" s="242"/>
      <c r="AK173" s="242"/>
      <c r="AL173" s="242"/>
      <c r="AM173" s="242"/>
      <c r="AN173" s="242"/>
      <c r="AO173" s="242"/>
      <c r="AP173" s="242"/>
      <c r="AQ173" s="242"/>
      <c r="AR173" s="242"/>
      <c r="AS173" s="242"/>
      <c r="AT173" s="242"/>
      <c r="AU173" s="242"/>
      <c r="AV173" s="242"/>
      <c r="AW173" s="242"/>
      <c r="AX173" s="5"/>
      <c r="AY173" s="5"/>
      <c r="AZ173" s="5"/>
    </row>
    <row r="174" spans="1:52" ht="7.2" customHeight="1" x14ac:dyDescent="0.3">
      <c r="A174" s="5"/>
      <c r="B174" s="5"/>
      <c r="C174" s="5"/>
      <c r="D174" s="5"/>
      <c r="E174" s="5"/>
      <c r="F174" s="5"/>
      <c r="G174" s="5"/>
      <c r="H174" s="242"/>
      <c r="I174" s="242"/>
      <c r="J174" s="242"/>
      <c r="K174" s="242"/>
      <c r="L174" s="242"/>
      <c r="M174" s="242"/>
      <c r="N174" s="242"/>
      <c r="O174" s="242"/>
      <c r="P174" s="242"/>
      <c r="Q174" s="242"/>
      <c r="R174" s="242"/>
      <c r="S174" s="242"/>
      <c r="T174" s="242"/>
      <c r="U174" s="242"/>
      <c r="V174" s="242"/>
      <c r="W174" s="242"/>
      <c r="X174" s="242"/>
      <c r="Y174" s="242"/>
      <c r="Z174" s="242"/>
      <c r="AA174" s="242"/>
      <c r="AB174" s="242"/>
      <c r="AC174" s="242"/>
      <c r="AD174" s="242"/>
      <c r="AE174" s="242"/>
      <c r="AF174" s="242"/>
      <c r="AG174" s="242"/>
      <c r="AH174" s="242"/>
      <c r="AI174" s="242"/>
      <c r="AJ174" s="242"/>
      <c r="AK174" s="242"/>
      <c r="AL174" s="242"/>
      <c r="AM174" s="242"/>
      <c r="AN174" s="242"/>
      <c r="AO174" s="242"/>
      <c r="AP174" s="242"/>
      <c r="AQ174" s="242"/>
      <c r="AR174" s="242"/>
      <c r="AS174" s="242"/>
      <c r="AT174" s="242"/>
      <c r="AU174" s="242"/>
      <c r="AV174" s="242"/>
      <c r="AW174" s="242"/>
      <c r="AX174" s="5"/>
      <c r="AY174" s="5"/>
      <c r="AZ174" s="5"/>
    </row>
    <row r="175" spans="1:52" ht="7.2" customHeight="1" x14ac:dyDescent="0.3">
      <c r="A175" s="5"/>
      <c r="B175" s="5"/>
      <c r="C175" s="5"/>
      <c r="D175" s="5"/>
      <c r="E175" s="5"/>
      <c r="F175" s="5"/>
      <c r="G175" s="5"/>
      <c r="H175" s="242"/>
      <c r="I175" s="242"/>
      <c r="J175" s="242"/>
      <c r="K175" s="242"/>
      <c r="L175" s="242"/>
      <c r="M175" s="242"/>
      <c r="N175" s="242"/>
      <c r="O175" s="242"/>
      <c r="P175" s="242"/>
      <c r="Q175" s="242"/>
      <c r="R175" s="242"/>
      <c r="S175" s="242"/>
      <c r="T175" s="242"/>
      <c r="U175" s="242"/>
      <c r="V175" s="242"/>
      <c r="W175" s="242"/>
      <c r="X175" s="242"/>
      <c r="Y175" s="242"/>
      <c r="Z175" s="242"/>
      <c r="AA175" s="242"/>
      <c r="AB175" s="242"/>
      <c r="AC175" s="242"/>
      <c r="AD175" s="242"/>
      <c r="AE175" s="242"/>
      <c r="AF175" s="242"/>
      <c r="AG175" s="242"/>
      <c r="AH175" s="242"/>
      <c r="AI175" s="242"/>
      <c r="AJ175" s="242"/>
      <c r="AK175" s="242"/>
      <c r="AL175" s="242"/>
      <c r="AM175" s="242"/>
      <c r="AN175" s="242"/>
      <c r="AO175" s="242"/>
      <c r="AP175" s="242"/>
      <c r="AQ175" s="242"/>
      <c r="AR175" s="242"/>
      <c r="AS175" s="242"/>
      <c r="AT175" s="242"/>
      <c r="AU175" s="242"/>
      <c r="AV175" s="242"/>
      <c r="AW175" s="242"/>
      <c r="AX175" s="5"/>
      <c r="AY175" s="5"/>
      <c r="AZ175" s="5"/>
    </row>
    <row r="176" spans="1:52" ht="7.2" customHeight="1" x14ac:dyDescent="0.3">
      <c r="A176" s="5"/>
      <c r="B176" s="5"/>
      <c r="C176" s="5"/>
      <c r="D176" s="5"/>
      <c r="E176" s="5"/>
      <c r="F176" s="5"/>
      <c r="G176" s="5"/>
      <c r="H176" s="242"/>
      <c r="I176" s="242"/>
      <c r="J176" s="242"/>
      <c r="K176" s="242"/>
      <c r="L176" s="242"/>
      <c r="M176" s="242"/>
      <c r="N176" s="242"/>
      <c r="O176" s="242"/>
      <c r="P176" s="242"/>
      <c r="Q176" s="242"/>
      <c r="R176" s="242"/>
      <c r="S176" s="242"/>
      <c r="T176" s="242"/>
      <c r="U176" s="242"/>
      <c r="V176" s="242"/>
      <c r="W176" s="242"/>
      <c r="X176" s="242"/>
      <c r="Y176" s="242"/>
      <c r="Z176" s="242"/>
      <c r="AA176" s="242"/>
      <c r="AB176" s="242"/>
      <c r="AC176" s="242"/>
      <c r="AD176" s="242"/>
      <c r="AE176" s="242"/>
      <c r="AF176" s="242"/>
      <c r="AG176" s="242"/>
      <c r="AH176" s="242"/>
      <c r="AI176" s="242"/>
      <c r="AJ176" s="242"/>
      <c r="AK176" s="242"/>
      <c r="AL176" s="242"/>
      <c r="AM176" s="242"/>
      <c r="AN176" s="242"/>
      <c r="AO176" s="242"/>
      <c r="AP176" s="242"/>
      <c r="AQ176" s="242"/>
      <c r="AR176" s="242"/>
      <c r="AS176" s="242"/>
      <c r="AT176" s="242"/>
      <c r="AU176" s="242"/>
      <c r="AV176" s="242"/>
      <c r="AW176" s="242"/>
      <c r="AX176" s="5"/>
      <c r="AY176" s="5"/>
      <c r="AZ176" s="5"/>
    </row>
    <row r="177" spans="1:52" ht="7.2" customHeight="1" x14ac:dyDescent="0.3">
      <c r="A177" s="5"/>
      <c r="B177" s="5"/>
      <c r="C177" s="5"/>
      <c r="D177" s="5"/>
      <c r="E177" s="5"/>
      <c r="F177" s="5"/>
      <c r="G177" s="5"/>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5"/>
      <c r="AY177" s="5"/>
      <c r="AZ177" s="5"/>
    </row>
    <row r="178" spans="1:52" ht="7.2" customHeight="1" x14ac:dyDescent="0.3">
      <c r="A178" s="5"/>
      <c r="B178" s="5"/>
      <c r="C178" s="5"/>
      <c r="D178" s="5"/>
      <c r="E178" s="242" t="s">
        <v>26</v>
      </c>
      <c r="F178" s="242"/>
      <c r="G178" s="242"/>
      <c r="H178" s="242"/>
      <c r="I178" s="242"/>
      <c r="J178" s="242"/>
      <c r="K178" s="242"/>
      <c r="L178" s="242"/>
      <c r="M178" s="242"/>
      <c r="N178" s="242"/>
      <c r="O178" s="242"/>
      <c r="P178" s="242"/>
      <c r="Q178" s="242"/>
      <c r="R178" s="242"/>
      <c r="S178" s="242"/>
      <c r="T178" s="242"/>
      <c r="U178" s="242"/>
      <c r="V178" s="242"/>
      <c r="W178" s="242"/>
      <c r="X178" s="242"/>
      <c r="Y178" s="242"/>
      <c r="Z178" s="242"/>
      <c r="AA178" s="242"/>
      <c r="AB178" s="242"/>
      <c r="AC178" s="242"/>
      <c r="AD178" s="242"/>
      <c r="AE178" s="242"/>
      <c r="AF178" s="242"/>
      <c r="AG178" s="242"/>
      <c r="AH178" s="242"/>
      <c r="AI178" s="242"/>
      <c r="AJ178" s="242"/>
      <c r="AK178" s="242"/>
      <c r="AL178" s="242"/>
      <c r="AM178" s="242"/>
      <c r="AN178" s="242"/>
      <c r="AO178" s="242"/>
      <c r="AP178" s="242"/>
      <c r="AQ178" s="242"/>
      <c r="AR178" s="242"/>
      <c r="AS178" s="242"/>
      <c r="AT178" s="242"/>
      <c r="AU178" s="242"/>
      <c r="AV178" s="242"/>
      <c r="AW178" s="242"/>
      <c r="AX178" s="5"/>
      <c r="AY178" s="5"/>
      <c r="AZ178" s="5"/>
    </row>
    <row r="179" spans="1:52" ht="7.2" customHeight="1" x14ac:dyDescent="0.3">
      <c r="A179" s="5"/>
      <c r="B179" s="5"/>
      <c r="C179" s="5"/>
      <c r="D179" s="5"/>
      <c r="E179" s="242"/>
      <c r="F179" s="242"/>
      <c r="G179" s="242"/>
      <c r="H179" s="242"/>
      <c r="I179" s="242"/>
      <c r="J179" s="242"/>
      <c r="K179" s="242"/>
      <c r="L179" s="242"/>
      <c r="M179" s="242"/>
      <c r="N179" s="242"/>
      <c r="O179" s="242"/>
      <c r="P179" s="242"/>
      <c r="Q179" s="242"/>
      <c r="R179" s="242"/>
      <c r="S179" s="242"/>
      <c r="T179" s="242"/>
      <c r="U179" s="242"/>
      <c r="V179" s="242"/>
      <c r="W179" s="242"/>
      <c r="X179" s="242"/>
      <c r="Y179" s="242"/>
      <c r="Z179" s="242"/>
      <c r="AA179" s="242"/>
      <c r="AB179" s="242"/>
      <c r="AC179" s="242"/>
      <c r="AD179" s="242"/>
      <c r="AE179" s="242"/>
      <c r="AF179" s="242"/>
      <c r="AG179" s="242"/>
      <c r="AH179" s="242"/>
      <c r="AI179" s="242"/>
      <c r="AJ179" s="242"/>
      <c r="AK179" s="242"/>
      <c r="AL179" s="242"/>
      <c r="AM179" s="242"/>
      <c r="AN179" s="242"/>
      <c r="AO179" s="242"/>
      <c r="AP179" s="242"/>
      <c r="AQ179" s="242"/>
      <c r="AR179" s="242"/>
      <c r="AS179" s="242"/>
      <c r="AT179" s="242"/>
      <c r="AU179" s="242"/>
      <c r="AV179" s="242"/>
      <c r="AW179" s="242"/>
      <c r="AX179" s="5"/>
      <c r="AY179" s="5"/>
      <c r="AZ179" s="5"/>
    </row>
    <row r="180" spans="1:52" ht="7.2" customHeight="1" x14ac:dyDescent="0.3">
      <c r="A180" s="5"/>
      <c r="B180" s="5"/>
      <c r="C180" s="5"/>
      <c r="D180" s="5"/>
      <c r="E180" s="242"/>
      <c r="F180" s="242"/>
      <c r="G180" s="242"/>
      <c r="H180" s="242"/>
      <c r="I180" s="242"/>
      <c r="J180" s="242"/>
      <c r="K180" s="242"/>
      <c r="L180" s="242"/>
      <c r="M180" s="242"/>
      <c r="N180" s="242"/>
      <c r="O180" s="242"/>
      <c r="P180" s="242"/>
      <c r="Q180" s="242"/>
      <c r="R180" s="242"/>
      <c r="S180" s="242"/>
      <c r="T180" s="242"/>
      <c r="U180" s="242"/>
      <c r="V180" s="242"/>
      <c r="W180" s="242"/>
      <c r="X180" s="242"/>
      <c r="Y180" s="242"/>
      <c r="Z180" s="242"/>
      <c r="AA180" s="242"/>
      <c r="AB180" s="242"/>
      <c r="AC180" s="242"/>
      <c r="AD180" s="242"/>
      <c r="AE180" s="242"/>
      <c r="AF180" s="242"/>
      <c r="AG180" s="242"/>
      <c r="AH180" s="242"/>
      <c r="AI180" s="242"/>
      <c r="AJ180" s="242"/>
      <c r="AK180" s="242"/>
      <c r="AL180" s="242"/>
      <c r="AM180" s="242"/>
      <c r="AN180" s="242"/>
      <c r="AO180" s="242"/>
      <c r="AP180" s="242"/>
      <c r="AQ180" s="242"/>
      <c r="AR180" s="242"/>
      <c r="AS180" s="242"/>
      <c r="AT180" s="242"/>
      <c r="AU180" s="242"/>
      <c r="AV180" s="242"/>
      <c r="AW180" s="242"/>
      <c r="AX180" s="5"/>
      <c r="AY180" s="5"/>
      <c r="AZ180" s="5"/>
    </row>
    <row r="181" spans="1:52" ht="7.2" customHeight="1" x14ac:dyDescent="0.3">
      <c r="A181" s="5"/>
      <c r="B181" s="5"/>
      <c r="C181" s="5"/>
      <c r="D181" s="5"/>
      <c r="E181" s="242"/>
      <c r="F181" s="242"/>
      <c r="G181" s="242"/>
      <c r="H181" s="242"/>
      <c r="I181" s="242"/>
      <c r="J181" s="242"/>
      <c r="K181" s="242"/>
      <c r="L181" s="242"/>
      <c r="M181" s="242"/>
      <c r="N181" s="242"/>
      <c r="O181" s="242"/>
      <c r="P181" s="242"/>
      <c r="Q181" s="242"/>
      <c r="R181" s="242"/>
      <c r="S181" s="242"/>
      <c r="T181" s="242"/>
      <c r="U181" s="242"/>
      <c r="V181" s="242"/>
      <c r="W181" s="242"/>
      <c r="X181" s="242"/>
      <c r="Y181" s="242"/>
      <c r="Z181" s="242"/>
      <c r="AA181" s="242"/>
      <c r="AB181" s="242"/>
      <c r="AC181" s="242"/>
      <c r="AD181" s="242"/>
      <c r="AE181" s="242"/>
      <c r="AF181" s="242"/>
      <c r="AG181" s="242"/>
      <c r="AH181" s="242"/>
      <c r="AI181" s="242"/>
      <c r="AJ181" s="242"/>
      <c r="AK181" s="242"/>
      <c r="AL181" s="242"/>
      <c r="AM181" s="242"/>
      <c r="AN181" s="242"/>
      <c r="AO181" s="242"/>
      <c r="AP181" s="242"/>
      <c r="AQ181" s="242"/>
      <c r="AR181" s="242"/>
      <c r="AS181" s="242"/>
      <c r="AT181" s="242"/>
      <c r="AU181" s="242"/>
      <c r="AV181" s="242"/>
      <c r="AW181" s="242"/>
      <c r="AX181" s="5"/>
      <c r="AY181" s="5"/>
      <c r="AZ181" s="5"/>
    </row>
    <row r="182" spans="1:52" ht="7.2" customHeight="1" x14ac:dyDescent="0.3">
      <c r="A182" s="5"/>
      <c r="B182" s="5"/>
      <c r="C182" s="5"/>
      <c r="D182" s="5"/>
      <c r="E182" s="242"/>
      <c r="F182" s="242"/>
      <c r="G182" s="242"/>
      <c r="H182" s="242"/>
      <c r="I182" s="242"/>
      <c r="J182" s="242"/>
      <c r="K182" s="242"/>
      <c r="L182" s="242"/>
      <c r="M182" s="242"/>
      <c r="N182" s="242"/>
      <c r="O182" s="242"/>
      <c r="P182" s="242"/>
      <c r="Q182" s="242"/>
      <c r="R182" s="242"/>
      <c r="S182" s="242"/>
      <c r="T182" s="242"/>
      <c r="U182" s="242"/>
      <c r="V182" s="242"/>
      <c r="W182" s="242"/>
      <c r="X182" s="242"/>
      <c r="Y182" s="242"/>
      <c r="Z182" s="242"/>
      <c r="AA182" s="242"/>
      <c r="AB182" s="242"/>
      <c r="AC182" s="242"/>
      <c r="AD182" s="242"/>
      <c r="AE182" s="242"/>
      <c r="AF182" s="242"/>
      <c r="AG182" s="242"/>
      <c r="AH182" s="242"/>
      <c r="AI182" s="242"/>
      <c r="AJ182" s="242"/>
      <c r="AK182" s="242"/>
      <c r="AL182" s="242"/>
      <c r="AM182" s="242"/>
      <c r="AN182" s="242"/>
      <c r="AO182" s="242"/>
      <c r="AP182" s="242"/>
      <c r="AQ182" s="242"/>
      <c r="AR182" s="242"/>
      <c r="AS182" s="242"/>
      <c r="AT182" s="242"/>
      <c r="AU182" s="242"/>
      <c r="AV182" s="242"/>
      <c r="AW182" s="242"/>
      <c r="AX182" s="5"/>
      <c r="AY182" s="5"/>
      <c r="AZ182" s="5"/>
    </row>
    <row r="183" spans="1:52" ht="7.2" customHeight="1" x14ac:dyDescent="0.3">
      <c r="A183" s="5"/>
      <c r="B183" s="5"/>
      <c r="C183" s="5"/>
      <c r="D183" s="5"/>
      <c r="E183" s="242"/>
      <c r="F183" s="242"/>
      <c r="G183" s="242"/>
      <c r="H183" s="242"/>
      <c r="I183" s="242"/>
      <c r="J183" s="242"/>
      <c r="K183" s="242"/>
      <c r="L183" s="242"/>
      <c r="M183" s="242"/>
      <c r="N183" s="242"/>
      <c r="O183" s="242"/>
      <c r="P183" s="242"/>
      <c r="Q183" s="242"/>
      <c r="R183" s="242"/>
      <c r="S183" s="242"/>
      <c r="T183" s="242"/>
      <c r="U183" s="242"/>
      <c r="V183" s="242"/>
      <c r="W183" s="242"/>
      <c r="X183" s="242"/>
      <c r="Y183" s="242"/>
      <c r="Z183" s="242"/>
      <c r="AA183" s="242"/>
      <c r="AB183" s="242"/>
      <c r="AC183" s="242"/>
      <c r="AD183" s="242"/>
      <c r="AE183" s="242"/>
      <c r="AF183" s="242"/>
      <c r="AG183" s="242"/>
      <c r="AH183" s="242"/>
      <c r="AI183" s="242"/>
      <c r="AJ183" s="242"/>
      <c r="AK183" s="242"/>
      <c r="AL183" s="242"/>
      <c r="AM183" s="242"/>
      <c r="AN183" s="242"/>
      <c r="AO183" s="242"/>
      <c r="AP183" s="242"/>
      <c r="AQ183" s="242"/>
      <c r="AR183" s="242"/>
      <c r="AS183" s="242"/>
      <c r="AT183" s="242"/>
      <c r="AU183" s="242"/>
      <c r="AV183" s="242"/>
      <c r="AW183" s="242"/>
      <c r="AX183" s="5"/>
      <c r="AY183" s="5"/>
      <c r="AZ183" s="5"/>
    </row>
    <row r="184" spans="1:52" ht="7.2" customHeight="1" x14ac:dyDescent="0.3">
      <c r="A184" s="5"/>
      <c r="B184" s="5"/>
      <c r="C184" s="5"/>
      <c r="D184" s="5"/>
      <c r="E184" s="242"/>
      <c r="F184" s="242"/>
      <c r="G184" s="242"/>
      <c r="H184" s="242"/>
      <c r="I184" s="242"/>
      <c r="J184" s="242"/>
      <c r="K184" s="242"/>
      <c r="L184" s="242"/>
      <c r="M184" s="242"/>
      <c r="N184" s="242"/>
      <c r="O184" s="242"/>
      <c r="P184" s="242"/>
      <c r="Q184" s="242"/>
      <c r="R184" s="242"/>
      <c r="S184" s="242"/>
      <c r="T184" s="242"/>
      <c r="U184" s="242"/>
      <c r="V184" s="242"/>
      <c r="W184" s="242"/>
      <c r="X184" s="242"/>
      <c r="Y184" s="242"/>
      <c r="Z184" s="242"/>
      <c r="AA184" s="242"/>
      <c r="AB184" s="242"/>
      <c r="AC184" s="242"/>
      <c r="AD184" s="242"/>
      <c r="AE184" s="242"/>
      <c r="AF184" s="242"/>
      <c r="AG184" s="242"/>
      <c r="AH184" s="242"/>
      <c r="AI184" s="242"/>
      <c r="AJ184" s="242"/>
      <c r="AK184" s="242"/>
      <c r="AL184" s="242"/>
      <c r="AM184" s="242"/>
      <c r="AN184" s="242"/>
      <c r="AO184" s="242"/>
      <c r="AP184" s="242"/>
      <c r="AQ184" s="242"/>
      <c r="AR184" s="242"/>
      <c r="AS184" s="242"/>
      <c r="AT184" s="242"/>
      <c r="AU184" s="242"/>
      <c r="AV184" s="242"/>
      <c r="AW184" s="242"/>
      <c r="AX184" s="5"/>
      <c r="AY184" s="5"/>
      <c r="AZ184" s="5"/>
    </row>
    <row r="185" spans="1:52" ht="7.2" customHeight="1" x14ac:dyDescent="0.3">
      <c r="A185" s="5"/>
      <c r="B185" s="5"/>
      <c r="C185" s="5"/>
      <c r="D185" s="5"/>
      <c r="E185" s="242"/>
      <c r="F185" s="242"/>
      <c r="G185" s="242"/>
      <c r="H185" s="242"/>
      <c r="I185" s="242"/>
      <c r="J185" s="242"/>
      <c r="K185" s="242"/>
      <c r="L185" s="242"/>
      <c r="M185" s="242"/>
      <c r="N185" s="242"/>
      <c r="O185" s="242"/>
      <c r="P185" s="242"/>
      <c r="Q185" s="242"/>
      <c r="R185" s="242"/>
      <c r="S185" s="242"/>
      <c r="T185" s="242"/>
      <c r="U185" s="242"/>
      <c r="V185" s="242"/>
      <c r="W185" s="242"/>
      <c r="X185" s="242"/>
      <c r="Y185" s="242"/>
      <c r="Z185" s="242"/>
      <c r="AA185" s="242"/>
      <c r="AB185" s="242"/>
      <c r="AC185" s="242"/>
      <c r="AD185" s="242"/>
      <c r="AE185" s="242"/>
      <c r="AF185" s="242"/>
      <c r="AG185" s="242"/>
      <c r="AH185" s="242"/>
      <c r="AI185" s="242"/>
      <c r="AJ185" s="242"/>
      <c r="AK185" s="242"/>
      <c r="AL185" s="242"/>
      <c r="AM185" s="242"/>
      <c r="AN185" s="242"/>
      <c r="AO185" s="242"/>
      <c r="AP185" s="242"/>
      <c r="AQ185" s="242"/>
      <c r="AR185" s="242"/>
      <c r="AS185" s="242"/>
      <c r="AT185" s="242"/>
      <c r="AU185" s="242"/>
      <c r="AV185" s="242"/>
      <c r="AW185" s="242"/>
      <c r="AX185" s="5"/>
      <c r="AY185" s="5"/>
      <c r="AZ185" s="5"/>
    </row>
    <row r="186" spans="1:52" ht="7.2" customHeight="1" x14ac:dyDescent="0.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row>
    <row r="187" spans="1:52" ht="7.2" customHeight="1" x14ac:dyDescent="0.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row>
    <row r="188" spans="1:52" ht="7.2" customHeight="1" x14ac:dyDescent="0.3">
      <c r="A188" s="5"/>
      <c r="B188" s="5"/>
      <c r="C188" s="5"/>
      <c r="D188" s="5"/>
      <c r="E188" s="242" t="s">
        <v>280</v>
      </c>
      <c r="F188" s="242"/>
      <c r="G188" s="242"/>
      <c r="H188" s="242"/>
      <c r="I188" s="242"/>
      <c r="J188" s="242"/>
      <c r="K188" s="242"/>
      <c r="L188" s="242"/>
      <c r="M188" s="242"/>
      <c r="N188" s="242"/>
      <c r="O188" s="242"/>
      <c r="P188" s="242"/>
      <c r="Q188" s="242"/>
      <c r="R188" s="242"/>
      <c r="S188" s="242"/>
      <c r="T188" s="242"/>
      <c r="U188" s="242"/>
      <c r="V188" s="242"/>
      <c r="W188" s="242"/>
      <c r="X188" s="242"/>
      <c r="Y188" s="242"/>
      <c r="Z188" s="242"/>
      <c r="AA188" s="242"/>
      <c r="AB188" s="242"/>
      <c r="AC188" s="242"/>
      <c r="AD188" s="242"/>
      <c r="AE188" s="242"/>
      <c r="AF188" s="242"/>
      <c r="AG188" s="242"/>
      <c r="AH188" s="242"/>
      <c r="AI188" s="242"/>
      <c r="AJ188" s="242"/>
      <c r="AK188" s="242"/>
      <c r="AL188" s="242"/>
      <c r="AM188" s="242"/>
      <c r="AN188" s="242"/>
      <c r="AO188" s="242"/>
      <c r="AP188" s="242"/>
      <c r="AQ188" s="242"/>
      <c r="AR188" s="242"/>
      <c r="AS188" s="242"/>
      <c r="AT188" s="242"/>
      <c r="AU188" s="242"/>
      <c r="AV188" s="242"/>
      <c r="AW188" s="242"/>
      <c r="AX188" s="5"/>
      <c r="AY188" s="5"/>
      <c r="AZ188" s="5"/>
    </row>
    <row r="189" spans="1:52" ht="7.2" customHeight="1" x14ac:dyDescent="0.3">
      <c r="A189" s="5"/>
      <c r="B189" s="5"/>
      <c r="C189" s="5"/>
      <c r="D189" s="5"/>
      <c r="E189" s="242"/>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5"/>
      <c r="AY189" s="5"/>
      <c r="AZ189" s="5"/>
    </row>
    <row r="190" spans="1:52" ht="7.2" customHeight="1" x14ac:dyDescent="0.3">
      <c r="A190" s="5"/>
      <c r="B190" s="5"/>
      <c r="C190" s="5"/>
      <c r="D190" s="5"/>
      <c r="E190" s="242"/>
      <c r="F190" s="242"/>
      <c r="G190" s="242"/>
      <c r="H190" s="242"/>
      <c r="I190" s="242"/>
      <c r="J190" s="242"/>
      <c r="K190" s="242"/>
      <c r="L190" s="242"/>
      <c r="M190" s="242"/>
      <c r="N190" s="242"/>
      <c r="O190" s="242"/>
      <c r="P190" s="242"/>
      <c r="Q190" s="242"/>
      <c r="R190" s="242"/>
      <c r="S190" s="242"/>
      <c r="T190" s="242"/>
      <c r="U190" s="242"/>
      <c r="V190" s="242"/>
      <c r="W190" s="242"/>
      <c r="X190" s="242"/>
      <c r="Y190" s="242"/>
      <c r="Z190" s="242"/>
      <c r="AA190" s="242"/>
      <c r="AB190" s="242"/>
      <c r="AC190" s="242"/>
      <c r="AD190" s="242"/>
      <c r="AE190" s="242"/>
      <c r="AF190" s="242"/>
      <c r="AG190" s="242"/>
      <c r="AH190" s="242"/>
      <c r="AI190" s="242"/>
      <c r="AJ190" s="242"/>
      <c r="AK190" s="242"/>
      <c r="AL190" s="242"/>
      <c r="AM190" s="242"/>
      <c r="AN190" s="242"/>
      <c r="AO190" s="242"/>
      <c r="AP190" s="242"/>
      <c r="AQ190" s="242"/>
      <c r="AR190" s="242"/>
      <c r="AS190" s="242"/>
      <c r="AT190" s="242"/>
      <c r="AU190" s="242"/>
      <c r="AV190" s="242"/>
      <c r="AW190" s="242"/>
      <c r="AX190" s="5"/>
      <c r="AY190" s="5"/>
      <c r="AZ190" s="5"/>
    </row>
    <row r="191" spans="1:52" ht="7.2" customHeight="1" x14ac:dyDescent="0.3">
      <c r="A191" s="5"/>
      <c r="B191" s="5"/>
      <c r="C191" s="5"/>
      <c r="D191" s="5"/>
      <c r="E191" s="242"/>
      <c r="F191" s="242"/>
      <c r="G191" s="242"/>
      <c r="H191" s="242"/>
      <c r="I191" s="242"/>
      <c r="J191" s="242"/>
      <c r="K191" s="242"/>
      <c r="L191" s="242"/>
      <c r="M191" s="242"/>
      <c r="N191" s="242"/>
      <c r="O191" s="242"/>
      <c r="P191" s="242"/>
      <c r="Q191" s="242"/>
      <c r="R191" s="242"/>
      <c r="S191" s="242"/>
      <c r="T191" s="242"/>
      <c r="U191" s="242"/>
      <c r="V191" s="242"/>
      <c r="W191" s="242"/>
      <c r="X191" s="242"/>
      <c r="Y191" s="242"/>
      <c r="Z191" s="242"/>
      <c r="AA191" s="242"/>
      <c r="AB191" s="242"/>
      <c r="AC191" s="242"/>
      <c r="AD191" s="242"/>
      <c r="AE191" s="242"/>
      <c r="AF191" s="242"/>
      <c r="AG191" s="242"/>
      <c r="AH191" s="242"/>
      <c r="AI191" s="242"/>
      <c r="AJ191" s="242"/>
      <c r="AK191" s="242"/>
      <c r="AL191" s="242"/>
      <c r="AM191" s="242"/>
      <c r="AN191" s="242"/>
      <c r="AO191" s="242"/>
      <c r="AP191" s="242"/>
      <c r="AQ191" s="242"/>
      <c r="AR191" s="242"/>
      <c r="AS191" s="242"/>
      <c r="AT191" s="242"/>
      <c r="AU191" s="242"/>
      <c r="AV191" s="242"/>
      <c r="AW191" s="242"/>
      <c r="AX191" s="5"/>
      <c r="AY191" s="5"/>
      <c r="AZ191" s="5"/>
    </row>
    <row r="192" spans="1:52" ht="7.2" customHeight="1" x14ac:dyDescent="0.3">
      <c r="A192" s="5"/>
      <c r="B192" s="5"/>
      <c r="C192" s="5"/>
      <c r="D192" s="5"/>
      <c r="E192" s="242"/>
      <c r="F192" s="242"/>
      <c r="G192" s="242"/>
      <c r="H192" s="242"/>
      <c r="I192" s="242"/>
      <c r="J192" s="242"/>
      <c r="K192" s="242"/>
      <c r="L192" s="242"/>
      <c r="M192" s="242"/>
      <c r="N192" s="242"/>
      <c r="O192" s="242"/>
      <c r="P192" s="242"/>
      <c r="Q192" s="242"/>
      <c r="R192" s="242"/>
      <c r="S192" s="242"/>
      <c r="T192" s="242"/>
      <c r="U192" s="242"/>
      <c r="V192" s="242"/>
      <c r="W192" s="242"/>
      <c r="X192" s="242"/>
      <c r="Y192" s="242"/>
      <c r="Z192" s="242"/>
      <c r="AA192" s="242"/>
      <c r="AB192" s="242"/>
      <c r="AC192" s="242"/>
      <c r="AD192" s="242"/>
      <c r="AE192" s="242"/>
      <c r="AF192" s="242"/>
      <c r="AG192" s="242"/>
      <c r="AH192" s="242"/>
      <c r="AI192" s="242"/>
      <c r="AJ192" s="242"/>
      <c r="AK192" s="242"/>
      <c r="AL192" s="242"/>
      <c r="AM192" s="242"/>
      <c r="AN192" s="242"/>
      <c r="AO192" s="242"/>
      <c r="AP192" s="242"/>
      <c r="AQ192" s="242"/>
      <c r="AR192" s="242"/>
      <c r="AS192" s="242"/>
      <c r="AT192" s="242"/>
      <c r="AU192" s="242"/>
      <c r="AV192" s="242"/>
      <c r="AW192" s="242"/>
      <c r="AX192" s="5"/>
      <c r="AY192" s="5"/>
      <c r="AZ192" s="5"/>
    </row>
    <row r="193" spans="1:52" ht="7.2" customHeight="1" x14ac:dyDescent="0.3">
      <c r="A193" s="5"/>
      <c r="B193" s="5"/>
      <c r="C193" s="5"/>
      <c r="D193" s="5"/>
      <c r="E193" s="242"/>
      <c r="F193" s="242"/>
      <c r="G193" s="242"/>
      <c r="H193" s="242"/>
      <c r="I193" s="242"/>
      <c r="J193" s="242"/>
      <c r="K193" s="242"/>
      <c r="L193" s="242"/>
      <c r="M193" s="242"/>
      <c r="N193" s="242"/>
      <c r="O193" s="242"/>
      <c r="P193" s="242"/>
      <c r="Q193" s="242"/>
      <c r="R193" s="242"/>
      <c r="S193" s="242"/>
      <c r="T193" s="242"/>
      <c r="U193" s="242"/>
      <c r="V193" s="242"/>
      <c r="W193" s="242"/>
      <c r="X193" s="242"/>
      <c r="Y193" s="242"/>
      <c r="Z193" s="242"/>
      <c r="AA193" s="242"/>
      <c r="AB193" s="242"/>
      <c r="AC193" s="242"/>
      <c r="AD193" s="242"/>
      <c r="AE193" s="242"/>
      <c r="AF193" s="242"/>
      <c r="AG193" s="242"/>
      <c r="AH193" s="242"/>
      <c r="AI193" s="242"/>
      <c r="AJ193" s="242"/>
      <c r="AK193" s="242"/>
      <c r="AL193" s="242"/>
      <c r="AM193" s="242"/>
      <c r="AN193" s="242"/>
      <c r="AO193" s="242"/>
      <c r="AP193" s="242"/>
      <c r="AQ193" s="242"/>
      <c r="AR193" s="242"/>
      <c r="AS193" s="242"/>
      <c r="AT193" s="242"/>
      <c r="AU193" s="242"/>
      <c r="AV193" s="242"/>
      <c r="AW193" s="242"/>
      <c r="AX193" s="5"/>
      <c r="AY193" s="5"/>
      <c r="AZ193" s="5"/>
    </row>
    <row r="194" spans="1:52" ht="7.2" customHeight="1" x14ac:dyDescent="0.3">
      <c r="A194" s="5"/>
      <c r="B194" s="5"/>
      <c r="C194" s="5"/>
      <c r="D194" s="5"/>
      <c r="E194" s="242"/>
      <c r="F194" s="242"/>
      <c r="G194" s="242"/>
      <c r="H194" s="242"/>
      <c r="I194" s="242"/>
      <c r="J194" s="242"/>
      <c r="K194" s="242"/>
      <c r="L194" s="242"/>
      <c r="M194" s="242"/>
      <c r="N194" s="242"/>
      <c r="O194" s="242"/>
      <c r="P194" s="242"/>
      <c r="Q194" s="242"/>
      <c r="R194" s="242"/>
      <c r="S194" s="242"/>
      <c r="T194" s="242"/>
      <c r="U194" s="242"/>
      <c r="V194" s="242"/>
      <c r="W194" s="242"/>
      <c r="X194" s="242"/>
      <c r="Y194" s="242"/>
      <c r="Z194" s="242"/>
      <c r="AA194" s="242"/>
      <c r="AB194" s="242"/>
      <c r="AC194" s="242"/>
      <c r="AD194" s="242"/>
      <c r="AE194" s="242"/>
      <c r="AF194" s="242"/>
      <c r="AG194" s="242"/>
      <c r="AH194" s="242"/>
      <c r="AI194" s="242"/>
      <c r="AJ194" s="242"/>
      <c r="AK194" s="242"/>
      <c r="AL194" s="242"/>
      <c r="AM194" s="242"/>
      <c r="AN194" s="242"/>
      <c r="AO194" s="242"/>
      <c r="AP194" s="242"/>
      <c r="AQ194" s="242"/>
      <c r="AR194" s="242"/>
      <c r="AS194" s="242"/>
      <c r="AT194" s="242"/>
      <c r="AU194" s="242"/>
      <c r="AV194" s="242"/>
      <c r="AW194" s="242"/>
      <c r="AX194" s="5"/>
      <c r="AY194" s="5"/>
      <c r="AZ194" s="5"/>
    </row>
    <row r="195" spans="1:52" ht="7.2" customHeight="1" x14ac:dyDescent="0.3">
      <c r="A195" s="5"/>
      <c r="B195" s="5"/>
      <c r="C195" s="5"/>
      <c r="D195" s="5"/>
      <c r="E195" s="242"/>
      <c r="F195" s="242"/>
      <c r="G195" s="242"/>
      <c r="H195" s="242"/>
      <c r="I195" s="242"/>
      <c r="J195" s="242"/>
      <c r="K195" s="242"/>
      <c r="L195" s="242"/>
      <c r="M195" s="242"/>
      <c r="N195" s="242"/>
      <c r="O195" s="242"/>
      <c r="P195" s="242"/>
      <c r="Q195" s="242"/>
      <c r="R195" s="242"/>
      <c r="S195" s="242"/>
      <c r="T195" s="242"/>
      <c r="U195" s="242"/>
      <c r="V195" s="242"/>
      <c r="W195" s="242"/>
      <c r="X195" s="242"/>
      <c r="Y195" s="242"/>
      <c r="Z195" s="242"/>
      <c r="AA195" s="242"/>
      <c r="AB195" s="242"/>
      <c r="AC195" s="242"/>
      <c r="AD195" s="242"/>
      <c r="AE195" s="242"/>
      <c r="AF195" s="242"/>
      <c r="AG195" s="242"/>
      <c r="AH195" s="242"/>
      <c r="AI195" s="242"/>
      <c r="AJ195" s="242"/>
      <c r="AK195" s="242"/>
      <c r="AL195" s="242"/>
      <c r="AM195" s="242"/>
      <c r="AN195" s="242"/>
      <c r="AO195" s="242"/>
      <c r="AP195" s="242"/>
      <c r="AQ195" s="242"/>
      <c r="AR195" s="242"/>
      <c r="AS195" s="242"/>
      <c r="AT195" s="242"/>
      <c r="AU195" s="242"/>
      <c r="AV195" s="242"/>
      <c r="AW195" s="242"/>
      <c r="AX195" s="5"/>
      <c r="AY195" s="5"/>
      <c r="AZ195" s="5"/>
    </row>
    <row r="196" spans="1:52" ht="7.2" customHeight="1" x14ac:dyDescent="0.3">
      <c r="A196" s="5"/>
      <c r="B196" s="5"/>
      <c r="C196" s="5"/>
      <c r="D196" s="5"/>
      <c r="E196" s="242"/>
      <c r="F196" s="242"/>
      <c r="G196" s="242"/>
      <c r="H196" s="242"/>
      <c r="I196" s="242"/>
      <c r="J196" s="242"/>
      <c r="K196" s="242"/>
      <c r="L196" s="242"/>
      <c r="M196" s="242"/>
      <c r="N196" s="242"/>
      <c r="O196" s="242"/>
      <c r="P196" s="242"/>
      <c r="Q196" s="242"/>
      <c r="R196" s="242"/>
      <c r="S196" s="242"/>
      <c r="T196" s="242"/>
      <c r="U196" s="242"/>
      <c r="V196" s="242"/>
      <c r="W196" s="242"/>
      <c r="X196" s="242"/>
      <c r="Y196" s="242"/>
      <c r="Z196" s="242"/>
      <c r="AA196" s="242"/>
      <c r="AB196" s="242"/>
      <c r="AC196" s="242"/>
      <c r="AD196" s="242"/>
      <c r="AE196" s="242"/>
      <c r="AF196" s="242"/>
      <c r="AG196" s="242"/>
      <c r="AH196" s="242"/>
      <c r="AI196" s="242"/>
      <c r="AJ196" s="242"/>
      <c r="AK196" s="242"/>
      <c r="AL196" s="242"/>
      <c r="AM196" s="242"/>
      <c r="AN196" s="242"/>
      <c r="AO196" s="242"/>
      <c r="AP196" s="242"/>
      <c r="AQ196" s="242"/>
      <c r="AR196" s="242"/>
      <c r="AS196" s="242"/>
      <c r="AT196" s="242"/>
      <c r="AU196" s="242"/>
      <c r="AV196" s="242"/>
      <c r="AW196" s="242"/>
      <c r="AX196" s="5"/>
      <c r="AY196" s="5"/>
      <c r="AZ196" s="5"/>
    </row>
    <row r="197" spans="1:52" ht="7.2" customHeight="1" x14ac:dyDescent="0.3">
      <c r="A197" s="5"/>
      <c r="B197" s="5"/>
      <c r="C197" s="5"/>
      <c r="D197" s="5"/>
      <c r="E197" s="242"/>
      <c r="F197" s="242"/>
      <c r="G197" s="242"/>
      <c r="H197" s="242"/>
      <c r="I197" s="242"/>
      <c r="J197" s="242"/>
      <c r="K197" s="242"/>
      <c r="L197" s="242"/>
      <c r="M197" s="242"/>
      <c r="N197" s="242"/>
      <c r="O197" s="242"/>
      <c r="P197" s="242"/>
      <c r="Q197" s="242"/>
      <c r="R197" s="242"/>
      <c r="S197" s="242"/>
      <c r="T197" s="242"/>
      <c r="U197" s="242"/>
      <c r="V197" s="242"/>
      <c r="W197" s="242"/>
      <c r="X197" s="242"/>
      <c r="Y197" s="242"/>
      <c r="Z197" s="242"/>
      <c r="AA197" s="242"/>
      <c r="AB197" s="242"/>
      <c r="AC197" s="242"/>
      <c r="AD197" s="242"/>
      <c r="AE197" s="242"/>
      <c r="AF197" s="242"/>
      <c r="AG197" s="242"/>
      <c r="AH197" s="242"/>
      <c r="AI197" s="242"/>
      <c r="AJ197" s="242"/>
      <c r="AK197" s="242"/>
      <c r="AL197" s="242"/>
      <c r="AM197" s="242"/>
      <c r="AN197" s="242"/>
      <c r="AO197" s="242"/>
      <c r="AP197" s="242"/>
      <c r="AQ197" s="242"/>
      <c r="AR197" s="242"/>
      <c r="AS197" s="242"/>
      <c r="AT197" s="242"/>
      <c r="AU197" s="242"/>
      <c r="AV197" s="242"/>
      <c r="AW197" s="242"/>
      <c r="AX197" s="5"/>
      <c r="AY197" s="5"/>
      <c r="AZ197" s="5"/>
    </row>
    <row r="198" spans="1:52" ht="7.2" customHeight="1" x14ac:dyDescent="0.3">
      <c r="A198" s="5"/>
      <c r="B198" s="5"/>
      <c r="C198" s="5"/>
      <c r="D198" s="5"/>
      <c r="E198" s="242"/>
      <c r="F198" s="242"/>
      <c r="G198" s="242"/>
      <c r="H198" s="242"/>
      <c r="I198" s="242"/>
      <c r="J198" s="242"/>
      <c r="K198" s="242"/>
      <c r="L198" s="242"/>
      <c r="M198" s="242"/>
      <c r="N198" s="242"/>
      <c r="O198" s="242"/>
      <c r="P198" s="242"/>
      <c r="Q198" s="242"/>
      <c r="R198" s="242"/>
      <c r="S198" s="242"/>
      <c r="T198" s="242"/>
      <c r="U198" s="242"/>
      <c r="V198" s="242"/>
      <c r="W198" s="242"/>
      <c r="X198" s="242"/>
      <c r="Y198" s="242"/>
      <c r="Z198" s="242"/>
      <c r="AA198" s="242"/>
      <c r="AB198" s="242"/>
      <c r="AC198" s="242"/>
      <c r="AD198" s="242"/>
      <c r="AE198" s="242"/>
      <c r="AF198" s="242"/>
      <c r="AG198" s="242"/>
      <c r="AH198" s="242"/>
      <c r="AI198" s="242"/>
      <c r="AJ198" s="242"/>
      <c r="AK198" s="242"/>
      <c r="AL198" s="242"/>
      <c r="AM198" s="242"/>
      <c r="AN198" s="242"/>
      <c r="AO198" s="242"/>
      <c r="AP198" s="242"/>
      <c r="AQ198" s="242"/>
      <c r="AR198" s="242"/>
      <c r="AS198" s="242"/>
      <c r="AT198" s="242"/>
      <c r="AU198" s="242"/>
      <c r="AV198" s="242"/>
      <c r="AW198" s="242"/>
      <c r="AX198" s="5"/>
      <c r="AY198" s="5"/>
      <c r="AZ198" s="5"/>
    </row>
    <row r="199" spans="1:52" ht="7.2" customHeight="1" x14ac:dyDescent="0.3">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row>
    <row r="200" spans="1:52" ht="7.2" customHeight="1" x14ac:dyDescent="0.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row>
    <row r="201" spans="1:52" ht="7.2" customHeight="1" x14ac:dyDescent="0.3">
      <c r="A201" s="5"/>
      <c r="B201" s="5"/>
      <c r="C201" s="5"/>
      <c r="D201" s="5"/>
      <c r="E201" s="242" t="s">
        <v>282</v>
      </c>
      <c r="F201" s="242"/>
      <c r="G201" s="242"/>
      <c r="H201" s="242"/>
      <c r="I201" s="242"/>
      <c r="J201" s="242"/>
      <c r="K201" s="242"/>
      <c r="L201" s="242"/>
      <c r="M201" s="242"/>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242"/>
      <c r="AL201" s="242"/>
      <c r="AM201" s="242"/>
      <c r="AN201" s="242"/>
      <c r="AO201" s="242"/>
      <c r="AP201" s="242"/>
      <c r="AQ201" s="242"/>
      <c r="AR201" s="242"/>
      <c r="AS201" s="242"/>
      <c r="AT201" s="242"/>
      <c r="AU201" s="242"/>
      <c r="AV201" s="242"/>
      <c r="AW201" s="242"/>
      <c r="AX201" s="5"/>
      <c r="AY201" s="5"/>
      <c r="AZ201" s="5"/>
    </row>
    <row r="202" spans="1:52" ht="7.2" customHeight="1" x14ac:dyDescent="0.3">
      <c r="A202" s="5"/>
      <c r="B202" s="5"/>
      <c r="C202" s="5"/>
      <c r="D202" s="5"/>
      <c r="E202" s="242"/>
      <c r="F202" s="242"/>
      <c r="G202" s="242"/>
      <c r="H202" s="242"/>
      <c r="I202" s="242"/>
      <c r="J202" s="242"/>
      <c r="K202" s="242"/>
      <c r="L202" s="242"/>
      <c r="M202" s="242"/>
      <c r="N202" s="242"/>
      <c r="O202" s="242"/>
      <c r="P202" s="242"/>
      <c r="Q202" s="242"/>
      <c r="R202" s="242"/>
      <c r="S202" s="242"/>
      <c r="T202" s="242"/>
      <c r="U202" s="242"/>
      <c r="V202" s="242"/>
      <c r="W202" s="242"/>
      <c r="X202" s="242"/>
      <c r="Y202" s="242"/>
      <c r="Z202" s="242"/>
      <c r="AA202" s="242"/>
      <c r="AB202" s="242"/>
      <c r="AC202" s="242"/>
      <c r="AD202" s="242"/>
      <c r="AE202" s="242"/>
      <c r="AF202" s="242"/>
      <c r="AG202" s="242"/>
      <c r="AH202" s="242"/>
      <c r="AI202" s="242"/>
      <c r="AJ202" s="242"/>
      <c r="AK202" s="242"/>
      <c r="AL202" s="242"/>
      <c r="AM202" s="242"/>
      <c r="AN202" s="242"/>
      <c r="AO202" s="242"/>
      <c r="AP202" s="242"/>
      <c r="AQ202" s="242"/>
      <c r="AR202" s="242"/>
      <c r="AS202" s="242"/>
      <c r="AT202" s="242"/>
      <c r="AU202" s="242"/>
      <c r="AV202" s="242"/>
      <c r="AW202" s="242"/>
      <c r="AX202" s="5"/>
      <c r="AY202" s="5"/>
      <c r="AZ202" s="5"/>
    </row>
    <row r="203" spans="1:52" ht="7.2" customHeight="1" x14ac:dyDescent="0.3">
      <c r="A203" s="5"/>
      <c r="B203" s="5"/>
      <c r="C203" s="5"/>
      <c r="D203" s="5"/>
      <c r="E203" s="242"/>
      <c r="F203" s="242"/>
      <c r="G203" s="242"/>
      <c r="H203" s="242"/>
      <c r="I203" s="242"/>
      <c r="J203" s="242"/>
      <c r="K203" s="242"/>
      <c r="L203" s="242"/>
      <c r="M203" s="242"/>
      <c r="N203" s="242"/>
      <c r="O203" s="242"/>
      <c r="P203" s="242"/>
      <c r="Q203" s="242"/>
      <c r="R203" s="242"/>
      <c r="S203" s="242"/>
      <c r="T203" s="242"/>
      <c r="U203" s="242"/>
      <c r="V203" s="242"/>
      <c r="W203" s="242"/>
      <c r="X203" s="242"/>
      <c r="Y203" s="242"/>
      <c r="Z203" s="242"/>
      <c r="AA203" s="242"/>
      <c r="AB203" s="242"/>
      <c r="AC203" s="242"/>
      <c r="AD203" s="242"/>
      <c r="AE203" s="242"/>
      <c r="AF203" s="242"/>
      <c r="AG203" s="242"/>
      <c r="AH203" s="242"/>
      <c r="AI203" s="242"/>
      <c r="AJ203" s="242"/>
      <c r="AK203" s="242"/>
      <c r="AL203" s="242"/>
      <c r="AM203" s="242"/>
      <c r="AN203" s="242"/>
      <c r="AO203" s="242"/>
      <c r="AP203" s="242"/>
      <c r="AQ203" s="242"/>
      <c r="AR203" s="242"/>
      <c r="AS203" s="242"/>
      <c r="AT203" s="242"/>
      <c r="AU203" s="242"/>
      <c r="AV203" s="242"/>
      <c r="AW203" s="242"/>
      <c r="AX203" s="5"/>
      <c r="AY203" s="5"/>
      <c r="AZ203" s="5"/>
    </row>
    <row r="204" spans="1:52" ht="7.2" customHeight="1" x14ac:dyDescent="0.3">
      <c r="A204" s="5"/>
      <c r="B204" s="5"/>
      <c r="C204" s="5"/>
      <c r="D204" s="5"/>
      <c r="E204" s="242"/>
      <c r="F204" s="242"/>
      <c r="G204" s="242"/>
      <c r="H204" s="242"/>
      <c r="I204" s="242"/>
      <c r="J204" s="242"/>
      <c r="K204" s="242"/>
      <c r="L204" s="242"/>
      <c r="M204" s="242"/>
      <c r="N204" s="242"/>
      <c r="O204" s="242"/>
      <c r="P204" s="242"/>
      <c r="Q204" s="242"/>
      <c r="R204" s="242"/>
      <c r="S204" s="242"/>
      <c r="T204" s="242"/>
      <c r="U204" s="242"/>
      <c r="V204" s="242"/>
      <c r="W204" s="242"/>
      <c r="X204" s="242"/>
      <c r="Y204" s="242"/>
      <c r="Z204" s="242"/>
      <c r="AA204" s="242"/>
      <c r="AB204" s="242"/>
      <c r="AC204" s="242"/>
      <c r="AD204" s="242"/>
      <c r="AE204" s="242"/>
      <c r="AF204" s="242"/>
      <c r="AG204" s="242"/>
      <c r="AH204" s="242"/>
      <c r="AI204" s="242"/>
      <c r="AJ204" s="242"/>
      <c r="AK204" s="242"/>
      <c r="AL204" s="242"/>
      <c r="AM204" s="242"/>
      <c r="AN204" s="242"/>
      <c r="AO204" s="242"/>
      <c r="AP204" s="242"/>
      <c r="AQ204" s="242"/>
      <c r="AR204" s="242"/>
      <c r="AS204" s="242"/>
      <c r="AT204" s="242"/>
      <c r="AU204" s="242"/>
      <c r="AV204" s="242"/>
      <c r="AW204" s="242"/>
      <c r="AX204" s="5"/>
      <c r="AY204" s="5"/>
      <c r="AZ204" s="5"/>
    </row>
    <row r="205" spans="1:52" ht="7.2" customHeight="1" x14ac:dyDescent="0.3">
      <c r="A205" s="5"/>
      <c r="B205" s="5"/>
      <c r="C205" s="5"/>
      <c r="D205" s="5"/>
      <c r="E205" s="242"/>
      <c r="F205" s="242"/>
      <c r="G205" s="242"/>
      <c r="H205" s="242"/>
      <c r="I205" s="242"/>
      <c r="J205" s="242"/>
      <c r="K205" s="242"/>
      <c r="L205" s="242"/>
      <c r="M205" s="242"/>
      <c r="N205" s="242"/>
      <c r="O205" s="242"/>
      <c r="P205" s="242"/>
      <c r="Q205" s="242"/>
      <c r="R205" s="242"/>
      <c r="S205" s="242"/>
      <c r="T205" s="242"/>
      <c r="U205" s="242"/>
      <c r="V205" s="242"/>
      <c r="W205" s="242"/>
      <c r="X205" s="242"/>
      <c r="Y205" s="242"/>
      <c r="Z205" s="242"/>
      <c r="AA205" s="242"/>
      <c r="AB205" s="242"/>
      <c r="AC205" s="242"/>
      <c r="AD205" s="242"/>
      <c r="AE205" s="242"/>
      <c r="AF205" s="242"/>
      <c r="AG205" s="242"/>
      <c r="AH205" s="242"/>
      <c r="AI205" s="242"/>
      <c r="AJ205" s="242"/>
      <c r="AK205" s="242"/>
      <c r="AL205" s="242"/>
      <c r="AM205" s="242"/>
      <c r="AN205" s="242"/>
      <c r="AO205" s="242"/>
      <c r="AP205" s="242"/>
      <c r="AQ205" s="242"/>
      <c r="AR205" s="242"/>
      <c r="AS205" s="242"/>
      <c r="AT205" s="242"/>
      <c r="AU205" s="242"/>
      <c r="AV205" s="242"/>
      <c r="AW205" s="242"/>
      <c r="AX205" s="5"/>
      <c r="AY205" s="5"/>
      <c r="AZ205" s="5"/>
    </row>
    <row r="206" spans="1:52" ht="7.2" customHeight="1" x14ac:dyDescent="0.3">
      <c r="A206" s="5"/>
      <c r="B206" s="5"/>
      <c r="C206" s="5"/>
      <c r="D206" s="5"/>
      <c r="E206" s="242"/>
      <c r="F206" s="242"/>
      <c r="G206" s="242"/>
      <c r="H206" s="242"/>
      <c r="I206" s="242"/>
      <c r="J206" s="242"/>
      <c r="K206" s="242"/>
      <c r="L206" s="242"/>
      <c r="M206" s="242"/>
      <c r="N206" s="242"/>
      <c r="O206" s="242"/>
      <c r="P206" s="242"/>
      <c r="Q206" s="242"/>
      <c r="R206" s="242"/>
      <c r="S206" s="242"/>
      <c r="T206" s="242"/>
      <c r="U206" s="242"/>
      <c r="V206" s="242"/>
      <c r="W206" s="242"/>
      <c r="X206" s="242"/>
      <c r="Y206" s="242"/>
      <c r="Z206" s="242"/>
      <c r="AA206" s="242"/>
      <c r="AB206" s="242"/>
      <c r="AC206" s="242"/>
      <c r="AD206" s="242"/>
      <c r="AE206" s="242"/>
      <c r="AF206" s="242"/>
      <c r="AG206" s="242"/>
      <c r="AH206" s="242"/>
      <c r="AI206" s="242"/>
      <c r="AJ206" s="242"/>
      <c r="AK206" s="242"/>
      <c r="AL206" s="242"/>
      <c r="AM206" s="242"/>
      <c r="AN206" s="242"/>
      <c r="AO206" s="242"/>
      <c r="AP206" s="242"/>
      <c r="AQ206" s="242"/>
      <c r="AR206" s="242"/>
      <c r="AS206" s="242"/>
      <c r="AT206" s="242"/>
      <c r="AU206" s="242"/>
      <c r="AV206" s="242"/>
      <c r="AW206" s="242"/>
      <c r="AX206" s="5"/>
      <c r="AY206" s="5"/>
      <c r="AZ206" s="5"/>
    </row>
    <row r="207" spans="1:52" ht="7.2" customHeight="1" x14ac:dyDescent="0.3">
      <c r="A207" s="5"/>
      <c r="B207" s="5"/>
      <c r="C207" s="5"/>
      <c r="D207" s="5"/>
      <c r="E207" s="242"/>
      <c r="F207" s="242"/>
      <c r="G207" s="242"/>
      <c r="H207" s="242"/>
      <c r="I207" s="242"/>
      <c r="J207" s="242"/>
      <c r="K207" s="242"/>
      <c r="L207" s="242"/>
      <c r="M207" s="242"/>
      <c r="N207" s="242"/>
      <c r="O207" s="242"/>
      <c r="P207" s="242"/>
      <c r="Q207" s="242"/>
      <c r="R207" s="242"/>
      <c r="S207" s="242"/>
      <c r="T207" s="242"/>
      <c r="U207" s="242"/>
      <c r="V207" s="242"/>
      <c r="W207" s="242"/>
      <c r="X207" s="242"/>
      <c r="Y207" s="242"/>
      <c r="Z207" s="242"/>
      <c r="AA207" s="242"/>
      <c r="AB207" s="242"/>
      <c r="AC207" s="242"/>
      <c r="AD207" s="242"/>
      <c r="AE207" s="242"/>
      <c r="AF207" s="242"/>
      <c r="AG207" s="242"/>
      <c r="AH207" s="242"/>
      <c r="AI207" s="242"/>
      <c r="AJ207" s="242"/>
      <c r="AK207" s="242"/>
      <c r="AL207" s="242"/>
      <c r="AM207" s="242"/>
      <c r="AN207" s="242"/>
      <c r="AO207" s="242"/>
      <c r="AP207" s="242"/>
      <c r="AQ207" s="242"/>
      <c r="AR207" s="242"/>
      <c r="AS207" s="242"/>
      <c r="AT207" s="242"/>
      <c r="AU207" s="242"/>
      <c r="AV207" s="242"/>
      <c r="AW207" s="242"/>
      <c r="AX207" s="5"/>
      <c r="AY207" s="5"/>
      <c r="AZ207" s="5"/>
    </row>
    <row r="208" spans="1:52" ht="7.2" customHeight="1" x14ac:dyDescent="0.3">
      <c r="A208" s="5"/>
      <c r="B208" s="5"/>
      <c r="C208" s="5"/>
      <c r="D208" s="5"/>
      <c r="E208" s="242"/>
      <c r="F208" s="242"/>
      <c r="G208" s="242"/>
      <c r="H208" s="242"/>
      <c r="I208" s="242"/>
      <c r="J208" s="242"/>
      <c r="K208" s="242"/>
      <c r="L208" s="242"/>
      <c r="M208" s="242"/>
      <c r="N208" s="242"/>
      <c r="O208" s="242"/>
      <c r="P208" s="242"/>
      <c r="Q208" s="242"/>
      <c r="R208" s="242"/>
      <c r="S208" s="242"/>
      <c r="T208" s="242"/>
      <c r="U208" s="242"/>
      <c r="V208" s="242"/>
      <c r="W208" s="242"/>
      <c r="X208" s="242"/>
      <c r="Y208" s="242"/>
      <c r="Z208" s="242"/>
      <c r="AA208" s="242"/>
      <c r="AB208" s="242"/>
      <c r="AC208" s="242"/>
      <c r="AD208" s="242"/>
      <c r="AE208" s="242"/>
      <c r="AF208" s="242"/>
      <c r="AG208" s="242"/>
      <c r="AH208" s="242"/>
      <c r="AI208" s="242"/>
      <c r="AJ208" s="242"/>
      <c r="AK208" s="242"/>
      <c r="AL208" s="242"/>
      <c r="AM208" s="242"/>
      <c r="AN208" s="242"/>
      <c r="AO208" s="242"/>
      <c r="AP208" s="242"/>
      <c r="AQ208" s="242"/>
      <c r="AR208" s="242"/>
      <c r="AS208" s="242"/>
      <c r="AT208" s="242"/>
      <c r="AU208" s="242"/>
      <c r="AV208" s="242"/>
      <c r="AW208" s="242"/>
      <c r="AX208" s="5"/>
      <c r="AY208" s="5"/>
      <c r="AZ208" s="5"/>
    </row>
    <row r="209" spans="1:52" ht="7.2" customHeight="1" x14ac:dyDescent="0.3">
      <c r="A209" s="5"/>
      <c r="B209" s="5"/>
      <c r="C209" s="5"/>
      <c r="D209" s="5"/>
      <c r="E209" s="242"/>
      <c r="F209" s="242"/>
      <c r="G209" s="242"/>
      <c r="H209" s="242"/>
      <c r="I209" s="242"/>
      <c r="J209" s="242"/>
      <c r="K209" s="242"/>
      <c r="L209" s="242"/>
      <c r="M209" s="242"/>
      <c r="N209" s="242"/>
      <c r="O209" s="242"/>
      <c r="P209" s="242"/>
      <c r="Q209" s="242"/>
      <c r="R209" s="242"/>
      <c r="S209" s="242"/>
      <c r="T209" s="242"/>
      <c r="U209" s="242"/>
      <c r="V209" s="242"/>
      <c r="W209" s="242"/>
      <c r="X209" s="242"/>
      <c r="Y209" s="242"/>
      <c r="Z209" s="242"/>
      <c r="AA209" s="242"/>
      <c r="AB209" s="242"/>
      <c r="AC209" s="242"/>
      <c r="AD209" s="242"/>
      <c r="AE209" s="242"/>
      <c r="AF209" s="242"/>
      <c r="AG209" s="242"/>
      <c r="AH209" s="242"/>
      <c r="AI209" s="242"/>
      <c r="AJ209" s="242"/>
      <c r="AK209" s="242"/>
      <c r="AL209" s="242"/>
      <c r="AM209" s="242"/>
      <c r="AN209" s="242"/>
      <c r="AO209" s="242"/>
      <c r="AP209" s="242"/>
      <c r="AQ209" s="242"/>
      <c r="AR209" s="242"/>
      <c r="AS209" s="242"/>
      <c r="AT209" s="242"/>
      <c r="AU209" s="242"/>
      <c r="AV209" s="242"/>
      <c r="AW209" s="242"/>
      <c r="AX209" s="5"/>
      <c r="AY209" s="5"/>
      <c r="AZ209" s="5"/>
    </row>
    <row r="210" spans="1:52" ht="7.2" customHeight="1" x14ac:dyDescent="0.3">
      <c r="A210" s="5"/>
      <c r="B210" s="5"/>
      <c r="C210" s="5"/>
      <c r="D210" s="5"/>
      <c r="E210" s="242"/>
      <c r="F210" s="242"/>
      <c r="G210" s="242"/>
      <c r="H210" s="242"/>
      <c r="I210" s="242"/>
      <c r="J210" s="242"/>
      <c r="K210" s="242"/>
      <c r="L210" s="242"/>
      <c r="M210" s="242"/>
      <c r="N210" s="242"/>
      <c r="O210" s="242"/>
      <c r="P210" s="242"/>
      <c r="Q210" s="242"/>
      <c r="R210" s="242"/>
      <c r="S210" s="242"/>
      <c r="T210" s="242"/>
      <c r="U210" s="242"/>
      <c r="V210" s="242"/>
      <c r="W210" s="242"/>
      <c r="X210" s="242"/>
      <c r="Y210" s="242"/>
      <c r="Z210" s="242"/>
      <c r="AA210" s="242"/>
      <c r="AB210" s="242"/>
      <c r="AC210" s="242"/>
      <c r="AD210" s="242"/>
      <c r="AE210" s="242"/>
      <c r="AF210" s="242"/>
      <c r="AG210" s="242"/>
      <c r="AH210" s="242"/>
      <c r="AI210" s="242"/>
      <c r="AJ210" s="242"/>
      <c r="AK210" s="242"/>
      <c r="AL210" s="242"/>
      <c r="AM210" s="242"/>
      <c r="AN210" s="242"/>
      <c r="AO210" s="242"/>
      <c r="AP210" s="242"/>
      <c r="AQ210" s="242"/>
      <c r="AR210" s="242"/>
      <c r="AS210" s="242"/>
      <c r="AT210" s="242"/>
      <c r="AU210" s="242"/>
      <c r="AV210" s="242"/>
      <c r="AW210" s="242"/>
      <c r="AX210" s="5"/>
      <c r="AY210" s="5"/>
      <c r="AZ210" s="5"/>
    </row>
    <row r="211" spans="1:52" ht="7.2" customHeight="1" x14ac:dyDescent="0.3">
      <c r="A211" s="5"/>
      <c r="B211" s="5"/>
      <c r="C211" s="5"/>
      <c r="D211" s="5"/>
      <c r="E211" s="242"/>
      <c r="F211" s="242"/>
      <c r="G211" s="242"/>
      <c r="H211" s="242"/>
      <c r="I211" s="242"/>
      <c r="J211" s="242"/>
      <c r="K211" s="242"/>
      <c r="L211" s="242"/>
      <c r="M211" s="242"/>
      <c r="N211" s="242"/>
      <c r="O211" s="242"/>
      <c r="P211" s="242"/>
      <c r="Q211" s="242"/>
      <c r="R211" s="242"/>
      <c r="S211" s="242"/>
      <c r="T211" s="242"/>
      <c r="U211" s="242"/>
      <c r="V211" s="242"/>
      <c r="W211" s="242"/>
      <c r="X211" s="242"/>
      <c r="Y211" s="242"/>
      <c r="Z211" s="242"/>
      <c r="AA211" s="242"/>
      <c r="AB211" s="242"/>
      <c r="AC211" s="242"/>
      <c r="AD211" s="242"/>
      <c r="AE211" s="242"/>
      <c r="AF211" s="242"/>
      <c r="AG211" s="242"/>
      <c r="AH211" s="242"/>
      <c r="AI211" s="242"/>
      <c r="AJ211" s="242"/>
      <c r="AK211" s="242"/>
      <c r="AL211" s="242"/>
      <c r="AM211" s="242"/>
      <c r="AN211" s="242"/>
      <c r="AO211" s="242"/>
      <c r="AP211" s="242"/>
      <c r="AQ211" s="242"/>
      <c r="AR211" s="242"/>
      <c r="AS211" s="242"/>
      <c r="AT211" s="242"/>
      <c r="AU211" s="242"/>
      <c r="AV211" s="242"/>
      <c r="AW211" s="242"/>
      <c r="AX211" s="5"/>
      <c r="AY211" s="5"/>
      <c r="AZ211" s="5"/>
    </row>
    <row r="212" spans="1:52" ht="7.2" customHeight="1" x14ac:dyDescent="0.3">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row>
    <row r="213" spans="1:52" ht="7.2" customHeight="1" x14ac:dyDescent="0.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row>
    <row r="214" spans="1:52" ht="7.2" customHeight="1" x14ac:dyDescent="0.3">
      <c r="A214" s="5"/>
      <c r="B214" s="5"/>
      <c r="C214" s="5"/>
      <c r="D214" s="5"/>
      <c r="E214" s="242" t="s">
        <v>283</v>
      </c>
      <c r="F214" s="242"/>
      <c r="G214" s="242"/>
      <c r="H214" s="242"/>
      <c r="I214" s="242"/>
      <c r="J214" s="242"/>
      <c r="K214" s="242"/>
      <c r="L214" s="242"/>
      <c r="M214" s="242"/>
      <c r="N214" s="242"/>
      <c r="O214" s="242"/>
      <c r="P214" s="242"/>
      <c r="Q214" s="242"/>
      <c r="R214" s="242"/>
      <c r="S214" s="242"/>
      <c r="T214" s="242"/>
      <c r="U214" s="242"/>
      <c r="V214" s="242"/>
      <c r="W214" s="242"/>
      <c r="X214" s="242"/>
      <c r="Y214" s="242"/>
      <c r="Z214" s="242"/>
      <c r="AA214" s="242"/>
      <c r="AB214" s="242"/>
      <c r="AC214" s="242"/>
      <c r="AD214" s="242"/>
      <c r="AE214" s="242"/>
      <c r="AF214" s="242"/>
      <c r="AG214" s="242"/>
      <c r="AH214" s="242"/>
      <c r="AI214" s="242"/>
      <c r="AJ214" s="242"/>
      <c r="AK214" s="242"/>
      <c r="AL214" s="242"/>
      <c r="AM214" s="242"/>
      <c r="AN214" s="242"/>
      <c r="AO214" s="242"/>
      <c r="AP214" s="242"/>
      <c r="AQ214" s="242"/>
      <c r="AR214" s="242"/>
      <c r="AS214" s="242"/>
      <c r="AT214" s="242"/>
      <c r="AU214" s="242"/>
      <c r="AV214" s="242"/>
      <c r="AW214" s="242"/>
      <c r="AX214" s="5"/>
      <c r="AY214" s="5"/>
      <c r="AZ214" s="5"/>
    </row>
    <row r="215" spans="1:52" ht="7.2" customHeight="1" x14ac:dyDescent="0.3">
      <c r="A215" s="5"/>
      <c r="B215" s="5"/>
      <c r="C215" s="5"/>
      <c r="D215" s="5"/>
      <c r="E215" s="242"/>
      <c r="F215" s="242"/>
      <c r="G215" s="242"/>
      <c r="H215" s="242"/>
      <c r="I215" s="242"/>
      <c r="J215" s="242"/>
      <c r="K215" s="242"/>
      <c r="L215" s="242"/>
      <c r="M215" s="242"/>
      <c r="N215" s="242"/>
      <c r="O215" s="242"/>
      <c r="P215" s="242"/>
      <c r="Q215" s="242"/>
      <c r="R215" s="242"/>
      <c r="S215" s="242"/>
      <c r="T215" s="242"/>
      <c r="U215" s="242"/>
      <c r="V215" s="242"/>
      <c r="W215" s="242"/>
      <c r="X215" s="242"/>
      <c r="Y215" s="242"/>
      <c r="Z215" s="242"/>
      <c r="AA215" s="242"/>
      <c r="AB215" s="242"/>
      <c r="AC215" s="242"/>
      <c r="AD215" s="242"/>
      <c r="AE215" s="242"/>
      <c r="AF215" s="242"/>
      <c r="AG215" s="242"/>
      <c r="AH215" s="242"/>
      <c r="AI215" s="242"/>
      <c r="AJ215" s="242"/>
      <c r="AK215" s="242"/>
      <c r="AL215" s="242"/>
      <c r="AM215" s="242"/>
      <c r="AN215" s="242"/>
      <c r="AO215" s="242"/>
      <c r="AP215" s="242"/>
      <c r="AQ215" s="242"/>
      <c r="AR215" s="242"/>
      <c r="AS215" s="242"/>
      <c r="AT215" s="242"/>
      <c r="AU215" s="242"/>
      <c r="AV215" s="242"/>
      <c r="AW215" s="242"/>
      <c r="AX215" s="5"/>
      <c r="AY215" s="5"/>
      <c r="AZ215" s="5"/>
    </row>
    <row r="216" spans="1:52" ht="7.2" customHeight="1" x14ac:dyDescent="0.3">
      <c r="A216" s="5"/>
      <c r="B216" s="5"/>
      <c r="C216" s="5"/>
      <c r="D216" s="5"/>
      <c r="E216" s="242"/>
      <c r="F216" s="242"/>
      <c r="G216" s="242"/>
      <c r="H216" s="242"/>
      <c r="I216" s="242"/>
      <c r="J216" s="242"/>
      <c r="K216" s="242"/>
      <c r="L216" s="242"/>
      <c r="M216" s="242"/>
      <c r="N216" s="242"/>
      <c r="O216" s="242"/>
      <c r="P216" s="242"/>
      <c r="Q216" s="242"/>
      <c r="R216" s="242"/>
      <c r="S216" s="242"/>
      <c r="T216" s="242"/>
      <c r="U216" s="242"/>
      <c r="V216" s="242"/>
      <c r="W216" s="242"/>
      <c r="X216" s="242"/>
      <c r="Y216" s="242"/>
      <c r="Z216" s="242"/>
      <c r="AA216" s="242"/>
      <c r="AB216" s="242"/>
      <c r="AC216" s="242"/>
      <c r="AD216" s="242"/>
      <c r="AE216" s="242"/>
      <c r="AF216" s="242"/>
      <c r="AG216" s="242"/>
      <c r="AH216" s="242"/>
      <c r="AI216" s="242"/>
      <c r="AJ216" s="242"/>
      <c r="AK216" s="242"/>
      <c r="AL216" s="242"/>
      <c r="AM216" s="242"/>
      <c r="AN216" s="242"/>
      <c r="AO216" s="242"/>
      <c r="AP216" s="242"/>
      <c r="AQ216" s="242"/>
      <c r="AR216" s="242"/>
      <c r="AS216" s="242"/>
      <c r="AT216" s="242"/>
      <c r="AU216" s="242"/>
      <c r="AV216" s="242"/>
      <c r="AW216" s="242"/>
      <c r="AX216" s="5"/>
      <c r="AY216" s="5"/>
      <c r="AZ216" s="5"/>
    </row>
    <row r="217" spans="1:52" ht="7.2" customHeight="1" x14ac:dyDescent="0.3">
      <c r="A217" s="5"/>
      <c r="B217" s="5"/>
      <c r="C217" s="5"/>
      <c r="D217" s="5"/>
      <c r="E217" s="242"/>
      <c r="F217" s="242"/>
      <c r="G217" s="242"/>
      <c r="H217" s="242"/>
      <c r="I217" s="242"/>
      <c r="J217" s="242"/>
      <c r="K217" s="242"/>
      <c r="L217" s="242"/>
      <c r="M217" s="242"/>
      <c r="N217" s="242"/>
      <c r="O217" s="242"/>
      <c r="P217" s="242"/>
      <c r="Q217" s="242"/>
      <c r="R217" s="242"/>
      <c r="S217" s="242"/>
      <c r="T217" s="242"/>
      <c r="U217" s="242"/>
      <c r="V217" s="242"/>
      <c r="W217" s="242"/>
      <c r="X217" s="242"/>
      <c r="Y217" s="242"/>
      <c r="Z217" s="242"/>
      <c r="AA217" s="242"/>
      <c r="AB217" s="242"/>
      <c r="AC217" s="242"/>
      <c r="AD217" s="242"/>
      <c r="AE217" s="242"/>
      <c r="AF217" s="242"/>
      <c r="AG217" s="242"/>
      <c r="AH217" s="242"/>
      <c r="AI217" s="242"/>
      <c r="AJ217" s="242"/>
      <c r="AK217" s="242"/>
      <c r="AL217" s="242"/>
      <c r="AM217" s="242"/>
      <c r="AN217" s="242"/>
      <c r="AO217" s="242"/>
      <c r="AP217" s="242"/>
      <c r="AQ217" s="242"/>
      <c r="AR217" s="242"/>
      <c r="AS217" s="242"/>
      <c r="AT217" s="242"/>
      <c r="AU217" s="242"/>
      <c r="AV217" s="242"/>
      <c r="AW217" s="242"/>
      <c r="AX217" s="5"/>
      <c r="AY217" s="5"/>
      <c r="AZ217" s="5"/>
    </row>
    <row r="218" spans="1:52" ht="7.2" customHeight="1" x14ac:dyDescent="0.3">
      <c r="A218" s="5"/>
      <c r="B218" s="5"/>
      <c r="C218" s="5"/>
      <c r="D218" s="5"/>
      <c r="E218" s="242"/>
      <c r="F218" s="242"/>
      <c r="G218" s="242"/>
      <c r="H218" s="242"/>
      <c r="I218" s="242"/>
      <c r="J218" s="242"/>
      <c r="K218" s="242"/>
      <c r="L218" s="242"/>
      <c r="M218" s="242"/>
      <c r="N218" s="242"/>
      <c r="O218" s="242"/>
      <c r="P218" s="242"/>
      <c r="Q218" s="242"/>
      <c r="R218" s="242"/>
      <c r="S218" s="242"/>
      <c r="T218" s="242"/>
      <c r="U218" s="242"/>
      <c r="V218" s="242"/>
      <c r="W218" s="242"/>
      <c r="X218" s="242"/>
      <c r="Y218" s="242"/>
      <c r="Z218" s="242"/>
      <c r="AA218" s="242"/>
      <c r="AB218" s="242"/>
      <c r="AC218" s="242"/>
      <c r="AD218" s="242"/>
      <c r="AE218" s="242"/>
      <c r="AF218" s="242"/>
      <c r="AG218" s="242"/>
      <c r="AH218" s="242"/>
      <c r="AI218" s="242"/>
      <c r="AJ218" s="242"/>
      <c r="AK218" s="242"/>
      <c r="AL218" s="242"/>
      <c r="AM218" s="242"/>
      <c r="AN218" s="242"/>
      <c r="AO218" s="242"/>
      <c r="AP218" s="242"/>
      <c r="AQ218" s="242"/>
      <c r="AR218" s="242"/>
      <c r="AS218" s="242"/>
      <c r="AT218" s="242"/>
      <c r="AU218" s="242"/>
      <c r="AV218" s="242"/>
      <c r="AW218" s="242"/>
      <c r="AX218" s="5"/>
      <c r="AY218" s="5"/>
      <c r="AZ218" s="5"/>
    </row>
    <row r="219" spans="1:52" ht="7.2" customHeight="1" x14ac:dyDescent="0.3">
      <c r="A219" s="5"/>
      <c r="B219" s="5"/>
      <c r="C219" s="5"/>
      <c r="D219" s="5"/>
      <c r="E219" s="242"/>
      <c r="F219" s="242"/>
      <c r="G219" s="242"/>
      <c r="H219" s="242"/>
      <c r="I219" s="242"/>
      <c r="J219" s="242"/>
      <c r="K219" s="242"/>
      <c r="L219" s="242"/>
      <c r="M219" s="242"/>
      <c r="N219" s="242"/>
      <c r="O219" s="242"/>
      <c r="P219" s="242"/>
      <c r="Q219" s="242"/>
      <c r="R219" s="242"/>
      <c r="S219" s="242"/>
      <c r="T219" s="242"/>
      <c r="U219" s="242"/>
      <c r="V219" s="242"/>
      <c r="W219" s="242"/>
      <c r="X219" s="242"/>
      <c r="Y219" s="242"/>
      <c r="Z219" s="242"/>
      <c r="AA219" s="242"/>
      <c r="AB219" s="242"/>
      <c r="AC219" s="242"/>
      <c r="AD219" s="242"/>
      <c r="AE219" s="242"/>
      <c r="AF219" s="242"/>
      <c r="AG219" s="242"/>
      <c r="AH219" s="242"/>
      <c r="AI219" s="242"/>
      <c r="AJ219" s="242"/>
      <c r="AK219" s="242"/>
      <c r="AL219" s="242"/>
      <c r="AM219" s="242"/>
      <c r="AN219" s="242"/>
      <c r="AO219" s="242"/>
      <c r="AP219" s="242"/>
      <c r="AQ219" s="242"/>
      <c r="AR219" s="242"/>
      <c r="AS219" s="242"/>
      <c r="AT219" s="242"/>
      <c r="AU219" s="242"/>
      <c r="AV219" s="242"/>
      <c r="AW219" s="242"/>
      <c r="AX219" s="5"/>
      <c r="AY219" s="5"/>
      <c r="AZ219" s="5"/>
    </row>
    <row r="220" spans="1:52" ht="7.2" customHeight="1" x14ac:dyDescent="0.3">
      <c r="A220" s="5"/>
      <c r="B220" s="5"/>
      <c r="C220" s="5"/>
      <c r="D220" s="5"/>
      <c r="E220" s="242"/>
      <c r="F220" s="242"/>
      <c r="G220" s="242"/>
      <c r="H220" s="242"/>
      <c r="I220" s="242"/>
      <c r="J220" s="242"/>
      <c r="K220" s="242"/>
      <c r="L220" s="242"/>
      <c r="M220" s="242"/>
      <c r="N220" s="242"/>
      <c r="O220" s="242"/>
      <c r="P220" s="242"/>
      <c r="Q220" s="242"/>
      <c r="R220" s="242"/>
      <c r="S220" s="242"/>
      <c r="T220" s="242"/>
      <c r="U220" s="242"/>
      <c r="V220" s="242"/>
      <c r="W220" s="242"/>
      <c r="X220" s="242"/>
      <c r="Y220" s="242"/>
      <c r="Z220" s="242"/>
      <c r="AA220" s="242"/>
      <c r="AB220" s="242"/>
      <c r="AC220" s="242"/>
      <c r="AD220" s="242"/>
      <c r="AE220" s="242"/>
      <c r="AF220" s="242"/>
      <c r="AG220" s="242"/>
      <c r="AH220" s="242"/>
      <c r="AI220" s="242"/>
      <c r="AJ220" s="242"/>
      <c r="AK220" s="242"/>
      <c r="AL220" s="242"/>
      <c r="AM220" s="242"/>
      <c r="AN220" s="242"/>
      <c r="AO220" s="242"/>
      <c r="AP220" s="242"/>
      <c r="AQ220" s="242"/>
      <c r="AR220" s="242"/>
      <c r="AS220" s="242"/>
      <c r="AT220" s="242"/>
      <c r="AU220" s="242"/>
      <c r="AV220" s="242"/>
      <c r="AW220" s="242"/>
      <c r="AX220" s="5"/>
      <c r="AY220" s="5"/>
      <c r="AZ220" s="5"/>
    </row>
    <row r="221" spans="1:52" ht="7.2" customHeight="1" x14ac:dyDescent="0.3">
      <c r="A221" s="5"/>
      <c r="B221" s="5"/>
      <c r="C221" s="5"/>
      <c r="D221" s="5"/>
      <c r="E221" s="242"/>
      <c r="F221" s="242"/>
      <c r="G221" s="242"/>
      <c r="H221" s="242"/>
      <c r="I221" s="242"/>
      <c r="J221" s="242"/>
      <c r="K221" s="242"/>
      <c r="L221" s="242"/>
      <c r="M221" s="242"/>
      <c r="N221" s="242"/>
      <c r="O221" s="242"/>
      <c r="P221" s="242"/>
      <c r="Q221" s="242"/>
      <c r="R221" s="242"/>
      <c r="S221" s="242"/>
      <c r="T221" s="242"/>
      <c r="U221" s="242"/>
      <c r="V221" s="242"/>
      <c r="W221" s="242"/>
      <c r="X221" s="242"/>
      <c r="Y221" s="242"/>
      <c r="Z221" s="242"/>
      <c r="AA221" s="242"/>
      <c r="AB221" s="242"/>
      <c r="AC221" s="242"/>
      <c r="AD221" s="242"/>
      <c r="AE221" s="242"/>
      <c r="AF221" s="242"/>
      <c r="AG221" s="242"/>
      <c r="AH221" s="242"/>
      <c r="AI221" s="242"/>
      <c r="AJ221" s="242"/>
      <c r="AK221" s="242"/>
      <c r="AL221" s="242"/>
      <c r="AM221" s="242"/>
      <c r="AN221" s="242"/>
      <c r="AO221" s="242"/>
      <c r="AP221" s="242"/>
      <c r="AQ221" s="242"/>
      <c r="AR221" s="242"/>
      <c r="AS221" s="242"/>
      <c r="AT221" s="242"/>
      <c r="AU221" s="242"/>
      <c r="AV221" s="242"/>
      <c r="AW221" s="242"/>
      <c r="AX221" s="5"/>
      <c r="AY221" s="5"/>
      <c r="AZ221" s="5"/>
    </row>
    <row r="222" spans="1:52" ht="7.2" customHeight="1" x14ac:dyDescent="0.3">
      <c r="A222" s="5"/>
      <c r="B222" s="5"/>
      <c r="C222" s="5"/>
      <c r="D222" s="5"/>
      <c r="E222" s="242"/>
      <c r="F222" s="242"/>
      <c r="G222" s="242"/>
      <c r="H222" s="242"/>
      <c r="I222" s="242"/>
      <c r="J222" s="242"/>
      <c r="K222" s="242"/>
      <c r="L222" s="242"/>
      <c r="M222" s="242"/>
      <c r="N222" s="242"/>
      <c r="O222" s="242"/>
      <c r="P222" s="242"/>
      <c r="Q222" s="242"/>
      <c r="R222" s="242"/>
      <c r="S222" s="242"/>
      <c r="T222" s="242"/>
      <c r="U222" s="242"/>
      <c r="V222" s="242"/>
      <c r="W222" s="242"/>
      <c r="X222" s="242"/>
      <c r="Y222" s="242"/>
      <c r="Z222" s="242"/>
      <c r="AA222" s="242"/>
      <c r="AB222" s="242"/>
      <c r="AC222" s="242"/>
      <c r="AD222" s="242"/>
      <c r="AE222" s="242"/>
      <c r="AF222" s="242"/>
      <c r="AG222" s="242"/>
      <c r="AH222" s="242"/>
      <c r="AI222" s="242"/>
      <c r="AJ222" s="242"/>
      <c r="AK222" s="242"/>
      <c r="AL222" s="242"/>
      <c r="AM222" s="242"/>
      <c r="AN222" s="242"/>
      <c r="AO222" s="242"/>
      <c r="AP222" s="242"/>
      <c r="AQ222" s="242"/>
      <c r="AR222" s="242"/>
      <c r="AS222" s="242"/>
      <c r="AT222" s="242"/>
      <c r="AU222" s="242"/>
      <c r="AV222" s="242"/>
      <c r="AW222" s="242"/>
      <c r="AX222" s="5"/>
      <c r="AY222" s="5"/>
      <c r="AZ222" s="5"/>
    </row>
    <row r="223" spans="1:52" ht="7.2" customHeight="1" x14ac:dyDescent="0.3">
      <c r="A223" s="5"/>
      <c r="B223" s="5"/>
      <c r="C223" s="5"/>
      <c r="D223" s="5"/>
      <c r="E223" s="242"/>
      <c r="F223" s="242"/>
      <c r="G223" s="242"/>
      <c r="H223" s="242"/>
      <c r="I223" s="242"/>
      <c r="J223" s="242"/>
      <c r="K223" s="242"/>
      <c r="L223" s="242"/>
      <c r="M223" s="242"/>
      <c r="N223" s="242"/>
      <c r="O223" s="242"/>
      <c r="P223" s="242"/>
      <c r="Q223" s="242"/>
      <c r="R223" s="242"/>
      <c r="S223" s="242"/>
      <c r="T223" s="242"/>
      <c r="U223" s="242"/>
      <c r="V223" s="242"/>
      <c r="W223" s="242"/>
      <c r="X223" s="242"/>
      <c r="Y223" s="242"/>
      <c r="Z223" s="242"/>
      <c r="AA223" s="242"/>
      <c r="AB223" s="242"/>
      <c r="AC223" s="242"/>
      <c r="AD223" s="242"/>
      <c r="AE223" s="242"/>
      <c r="AF223" s="242"/>
      <c r="AG223" s="242"/>
      <c r="AH223" s="242"/>
      <c r="AI223" s="242"/>
      <c r="AJ223" s="242"/>
      <c r="AK223" s="242"/>
      <c r="AL223" s="242"/>
      <c r="AM223" s="242"/>
      <c r="AN223" s="242"/>
      <c r="AO223" s="242"/>
      <c r="AP223" s="242"/>
      <c r="AQ223" s="242"/>
      <c r="AR223" s="242"/>
      <c r="AS223" s="242"/>
      <c r="AT223" s="242"/>
      <c r="AU223" s="242"/>
      <c r="AV223" s="242"/>
      <c r="AW223" s="242"/>
      <c r="AX223" s="5"/>
      <c r="AY223" s="5"/>
      <c r="AZ223" s="5"/>
    </row>
    <row r="224" spans="1:52" ht="7.2" customHeight="1" x14ac:dyDescent="0.3">
      <c r="A224" s="5"/>
      <c r="B224" s="5"/>
      <c r="C224" s="5"/>
      <c r="D224" s="5"/>
      <c r="E224" s="242"/>
      <c r="F224" s="242"/>
      <c r="G224" s="242"/>
      <c r="H224" s="242"/>
      <c r="I224" s="242"/>
      <c r="J224" s="242"/>
      <c r="K224" s="242"/>
      <c r="L224" s="242"/>
      <c r="M224" s="242"/>
      <c r="N224" s="242"/>
      <c r="O224" s="242"/>
      <c r="P224" s="242"/>
      <c r="Q224" s="242"/>
      <c r="R224" s="242"/>
      <c r="S224" s="242"/>
      <c r="T224" s="242"/>
      <c r="U224" s="242"/>
      <c r="V224" s="242"/>
      <c r="W224" s="242"/>
      <c r="X224" s="242"/>
      <c r="Y224" s="242"/>
      <c r="Z224" s="242"/>
      <c r="AA224" s="242"/>
      <c r="AB224" s="242"/>
      <c r="AC224" s="242"/>
      <c r="AD224" s="242"/>
      <c r="AE224" s="242"/>
      <c r="AF224" s="242"/>
      <c r="AG224" s="242"/>
      <c r="AH224" s="242"/>
      <c r="AI224" s="242"/>
      <c r="AJ224" s="242"/>
      <c r="AK224" s="242"/>
      <c r="AL224" s="242"/>
      <c r="AM224" s="242"/>
      <c r="AN224" s="242"/>
      <c r="AO224" s="242"/>
      <c r="AP224" s="242"/>
      <c r="AQ224" s="242"/>
      <c r="AR224" s="242"/>
      <c r="AS224" s="242"/>
      <c r="AT224" s="242"/>
      <c r="AU224" s="242"/>
      <c r="AV224" s="242"/>
      <c r="AW224" s="242"/>
      <c r="AX224" s="5"/>
      <c r="AY224" s="5"/>
      <c r="AZ224" s="5"/>
    </row>
    <row r="225" spans="1:52" ht="7.2" customHeight="1" x14ac:dyDescent="0.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row>
    <row r="226" spans="1:52" ht="7.2" customHeight="1" x14ac:dyDescent="0.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row>
    <row r="227" spans="1:52" ht="7.2" customHeight="1" x14ac:dyDescent="0.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row>
    <row r="228" spans="1:52" ht="7.2" customHeight="1" x14ac:dyDescent="0.3">
      <c r="A228" s="5"/>
      <c r="B228" s="5"/>
      <c r="C228" s="231">
        <v>2</v>
      </c>
      <c r="D228" s="232"/>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5"/>
      <c r="AZ228" s="5"/>
    </row>
    <row r="229" spans="1:52" ht="7.2" customHeight="1" x14ac:dyDescent="0.3">
      <c r="A229" s="5"/>
      <c r="B229" s="5"/>
      <c r="C229" s="231"/>
      <c r="D229" s="232"/>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row>
    <row r="230" spans="1:52" ht="7.2" customHeight="1" x14ac:dyDescent="0.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row>
    <row r="231" spans="1:52" ht="7.2"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5"/>
      <c r="AK231" s="5"/>
      <c r="AL231" s="5"/>
      <c r="AM231" s="5"/>
      <c r="AN231" s="5"/>
      <c r="AO231" s="5"/>
      <c r="AP231" s="5"/>
      <c r="AQ231" s="5"/>
      <c r="AR231" s="5"/>
      <c r="AS231" s="5"/>
      <c r="AT231" s="5"/>
      <c r="AU231" s="5"/>
      <c r="AV231" s="5"/>
      <c r="AW231" s="5"/>
      <c r="AX231" s="5"/>
      <c r="AY231" s="5"/>
      <c r="AZ231" s="5"/>
    </row>
    <row r="232" spans="1:52" ht="7.2" customHeight="1" x14ac:dyDescent="0.3">
      <c r="A232" s="1"/>
      <c r="B232" s="1"/>
      <c r="C232" s="1"/>
      <c r="D232" s="1"/>
      <c r="E232" s="1"/>
      <c r="F232" s="1"/>
      <c r="G232" s="1"/>
      <c r="H232" s="1"/>
      <c r="I232" s="1"/>
      <c r="J232" s="1"/>
      <c r="K232" s="1"/>
      <c r="L232" s="1"/>
      <c r="M232" s="1"/>
      <c r="N232" s="1"/>
      <c r="O232" s="1"/>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row>
    <row r="233" spans="1:52" ht="11.4" customHeight="1" x14ac:dyDescent="0.3">
      <c r="A233" s="1"/>
      <c r="B233" s="1"/>
      <c r="C233" s="1"/>
      <c r="D233" s="1"/>
      <c r="E233" s="1"/>
      <c r="F233" s="1"/>
      <c r="G233" s="1"/>
      <c r="H233" s="1"/>
      <c r="I233" s="1"/>
      <c r="J233" s="1"/>
      <c r="K233" s="1"/>
      <c r="L233" s="1"/>
      <c r="M233" s="1"/>
      <c r="N233" s="1"/>
      <c r="O233" s="1"/>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row>
    <row r="234" spans="1:52" ht="7.2" customHeight="1" x14ac:dyDescent="0.3">
      <c r="A234" s="5"/>
      <c r="B234" s="5"/>
      <c r="C234" s="5"/>
      <c r="D234" s="5"/>
      <c r="E234" s="5"/>
      <c r="F234" s="5"/>
      <c r="G234" s="5"/>
      <c r="H234" s="5"/>
      <c r="I234" s="5"/>
      <c r="J234" s="5"/>
      <c r="K234" s="5"/>
      <c r="L234" s="5"/>
      <c r="M234" s="5"/>
      <c r="N234" s="5"/>
      <c r="O234" s="5"/>
      <c r="P234" s="5"/>
      <c r="Q234" s="5"/>
      <c r="R234" s="5"/>
      <c r="S234" s="221" t="e" vm="2">
        <v>#VALUE!</v>
      </c>
      <c r="T234" s="221"/>
      <c r="U234" s="221"/>
      <c r="V234" s="221"/>
      <c r="W234" s="221"/>
      <c r="X234" s="221"/>
      <c r="Y234" s="221"/>
      <c r="Z234" s="221"/>
      <c r="AA234" s="221"/>
      <c r="AB234" s="221"/>
      <c r="AC234" s="221"/>
      <c r="AD234" s="221"/>
      <c r="AE234" s="221"/>
      <c r="AF234" s="221"/>
      <c r="AG234" s="221"/>
      <c r="AH234" s="221"/>
      <c r="AI234" s="5"/>
      <c r="AJ234" s="5"/>
      <c r="AK234" s="5"/>
      <c r="AL234" s="5"/>
      <c r="AM234" s="5"/>
      <c r="AN234" s="5"/>
      <c r="AO234" s="5"/>
      <c r="AP234" s="5"/>
      <c r="AQ234" s="5"/>
      <c r="AR234" s="5"/>
      <c r="AS234" s="5"/>
      <c r="AT234" s="5"/>
      <c r="AU234" s="5"/>
      <c r="AV234" s="5"/>
      <c r="AW234" s="5"/>
      <c r="AX234" s="5"/>
      <c r="AY234" s="5"/>
      <c r="AZ234" s="5"/>
    </row>
    <row r="235" spans="1:52" ht="7.2" customHeight="1" x14ac:dyDescent="0.3">
      <c r="A235" s="5"/>
      <c r="B235" s="5"/>
      <c r="C235" s="5"/>
      <c r="D235" s="5"/>
      <c r="E235" s="5"/>
      <c r="F235" s="5"/>
      <c r="G235" s="5"/>
      <c r="H235" s="5"/>
      <c r="I235" s="5"/>
      <c r="J235" s="5"/>
      <c r="K235" s="5"/>
      <c r="L235" s="5"/>
      <c r="M235" s="5"/>
      <c r="N235" s="5"/>
      <c r="O235" s="5"/>
      <c r="P235" s="5"/>
      <c r="Q235" s="5"/>
      <c r="R235" s="5"/>
      <c r="S235" s="221"/>
      <c r="T235" s="221"/>
      <c r="U235" s="221"/>
      <c r="V235" s="221"/>
      <c r="W235" s="221"/>
      <c r="X235" s="221"/>
      <c r="Y235" s="221"/>
      <c r="Z235" s="221"/>
      <c r="AA235" s="221"/>
      <c r="AB235" s="221"/>
      <c r="AC235" s="221"/>
      <c r="AD235" s="221"/>
      <c r="AE235" s="221"/>
      <c r="AF235" s="221"/>
      <c r="AG235" s="221"/>
      <c r="AH235" s="221"/>
      <c r="AI235" s="5"/>
      <c r="AJ235" s="5"/>
      <c r="AK235" s="5"/>
      <c r="AL235" s="5"/>
      <c r="AM235" s="5"/>
      <c r="AN235" s="5"/>
      <c r="AO235" s="5"/>
      <c r="AP235" s="5"/>
      <c r="AQ235" s="5"/>
      <c r="AR235" s="5"/>
      <c r="AS235" s="5"/>
      <c r="AT235" s="5"/>
      <c r="AU235" s="5"/>
      <c r="AV235" s="5"/>
      <c r="AW235" s="5"/>
      <c r="AX235" s="5"/>
      <c r="AY235" s="5"/>
      <c r="AZ235" s="5"/>
    </row>
    <row r="236" spans="1:52" ht="7.2" customHeight="1" x14ac:dyDescent="0.3">
      <c r="A236" s="5"/>
      <c r="B236" s="5"/>
      <c r="C236" s="5"/>
      <c r="D236" s="5"/>
      <c r="E236" s="5"/>
      <c r="F236" s="5"/>
      <c r="G236" s="5"/>
      <c r="H236" s="5"/>
      <c r="I236" s="5"/>
      <c r="J236" s="5"/>
      <c r="K236" s="5"/>
      <c r="L236" s="5"/>
      <c r="M236" s="5"/>
      <c r="N236" s="5"/>
      <c r="O236" s="5"/>
      <c r="P236" s="5"/>
      <c r="Q236" s="5"/>
      <c r="R236" s="5"/>
      <c r="S236" s="221"/>
      <c r="T236" s="221"/>
      <c r="U236" s="221"/>
      <c r="V236" s="221"/>
      <c r="W236" s="221"/>
      <c r="X236" s="221"/>
      <c r="Y236" s="221"/>
      <c r="Z236" s="221"/>
      <c r="AA236" s="221"/>
      <c r="AB236" s="221"/>
      <c r="AC236" s="221"/>
      <c r="AD236" s="221"/>
      <c r="AE236" s="221"/>
      <c r="AF236" s="221"/>
      <c r="AG236" s="221"/>
      <c r="AH236" s="221"/>
      <c r="AI236" s="5"/>
      <c r="AJ236" s="5"/>
      <c r="AK236" s="5"/>
      <c r="AL236" s="5"/>
      <c r="AM236" s="5"/>
      <c r="AN236" s="5"/>
      <c r="AO236" s="5"/>
      <c r="AP236" s="5"/>
      <c r="AQ236" s="5"/>
      <c r="AR236" s="5"/>
      <c r="AS236" s="5"/>
      <c r="AT236" s="5"/>
      <c r="AU236" s="5"/>
      <c r="AV236" s="5"/>
      <c r="AW236" s="5"/>
      <c r="AX236" s="5"/>
      <c r="AY236" s="5"/>
      <c r="AZ236" s="5"/>
    </row>
    <row r="237" spans="1:52" ht="7.2" customHeight="1" x14ac:dyDescent="0.3">
      <c r="A237" s="5"/>
      <c r="B237" s="5"/>
      <c r="C237" s="5"/>
      <c r="D237" s="5"/>
      <c r="E237" s="5"/>
      <c r="F237" s="5"/>
      <c r="G237" s="5"/>
      <c r="H237" s="5"/>
      <c r="I237" s="5"/>
      <c r="J237" s="5"/>
      <c r="K237" s="5"/>
      <c r="L237" s="5"/>
      <c r="M237" s="5"/>
      <c r="N237" s="5"/>
      <c r="O237" s="5"/>
      <c r="P237" s="5"/>
      <c r="Q237" s="5"/>
      <c r="R237" s="5"/>
      <c r="S237" s="221"/>
      <c r="T237" s="221"/>
      <c r="U237" s="221"/>
      <c r="V237" s="221"/>
      <c r="W237" s="221"/>
      <c r="X237" s="221"/>
      <c r="Y237" s="221"/>
      <c r="Z237" s="221"/>
      <c r="AA237" s="221"/>
      <c r="AB237" s="221"/>
      <c r="AC237" s="221"/>
      <c r="AD237" s="221"/>
      <c r="AE237" s="221"/>
      <c r="AF237" s="221"/>
      <c r="AG237" s="221"/>
      <c r="AH237" s="221"/>
      <c r="AI237" s="5"/>
      <c r="AJ237" s="5"/>
      <c r="AK237" s="5"/>
      <c r="AL237" s="5"/>
      <c r="AM237" s="5"/>
      <c r="AN237" s="5"/>
      <c r="AO237" s="5"/>
      <c r="AP237" s="5"/>
      <c r="AQ237" s="5"/>
      <c r="AR237" s="5"/>
      <c r="AS237" s="5"/>
      <c r="AT237" s="5"/>
      <c r="AU237" s="5"/>
      <c r="AV237" s="5"/>
      <c r="AW237" s="5"/>
      <c r="AX237" s="5"/>
      <c r="AY237" s="5"/>
      <c r="AZ237" s="5"/>
    </row>
    <row r="238" spans="1:52" ht="10.8" customHeight="1" x14ac:dyDescent="0.3">
      <c r="A238" s="5"/>
      <c r="B238" s="5"/>
      <c r="C238" s="5"/>
      <c r="D238" s="5"/>
      <c r="E238" s="5"/>
      <c r="F238" s="5"/>
      <c r="G238" s="5"/>
      <c r="H238" s="5"/>
      <c r="I238" s="5"/>
      <c r="J238" s="5"/>
      <c r="K238" s="5"/>
      <c r="L238" s="5"/>
      <c r="M238" s="5"/>
      <c r="N238" s="5"/>
      <c r="O238" s="5"/>
      <c r="P238" s="5"/>
      <c r="Q238" s="5"/>
      <c r="R238" s="5"/>
      <c r="S238" s="221"/>
      <c r="T238" s="221"/>
      <c r="U238" s="221"/>
      <c r="V238" s="221"/>
      <c r="W238" s="221"/>
      <c r="X238" s="221"/>
      <c r="Y238" s="221"/>
      <c r="Z238" s="221"/>
      <c r="AA238" s="221"/>
      <c r="AB238" s="221"/>
      <c r="AC238" s="221"/>
      <c r="AD238" s="221"/>
      <c r="AE238" s="221"/>
      <c r="AF238" s="221"/>
      <c r="AG238" s="221"/>
      <c r="AH238" s="221"/>
      <c r="AI238" s="5"/>
      <c r="AJ238" s="5"/>
      <c r="AK238" s="5"/>
      <c r="AL238" s="5"/>
      <c r="AM238" s="5"/>
      <c r="AN238" s="5"/>
      <c r="AO238" s="5"/>
      <c r="AP238" s="5"/>
      <c r="AQ238" s="5"/>
      <c r="AR238" s="5"/>
      <c r="AS238" s="5"/>
      <c r="AT238" s="5"/>
      <c r="AU238" s="5"/>
      <c r="AV238" s="5"/>
      <c r="AW238" s="5"/>
      <c r="AX238" s="5"/>
      <c r="AY238" s="5"/>
      <c r="AZ238" s="5"/>
    </row>
    <row r="239" spans="1:52" ht="1.2" customHeight="1" x14ac:dyDescent="0.3">
      <c r="A239" s="5"/>
      <c r="B239" s="5"/>
      <c r="C239" s="5"/>
      <c r="D239" s="5"/>
      <c r="E239" s="5"/>
      <c r="F239" s="5"/>
      <c r="G239" s="5"/>
      <c r="H239" s="5"/>
      <c r="I239" s="5"/>
      <c r="J239" s="5"/>
      <c r="K239" s="5"/>
      <c r="L239" s="5"/>
      <c r="M239" s="5"/>
      <c r="N239" s="5"/>
      <c r="O239" s="5"/>
      <c r="P239" s="5"/>
      <c r="Q239" s="5"/>
      <c r="R239" s="5"/>
      <c r="S239" s="8"/>
      <c r="T239" s="8"/>
      <c r="U239" s="8"/>
      <c r="V239" s="8"/>
      <c r="W239" s="8"/>
      <c r="X239" s="8"/>
      <c r="Y239" s="8"/>
      <c r="Z239" s="8"/>
      <c r="AA239" s="8"/>
      <c r="AB239" s="8"/>
      <c r="AC239" s="8"/>
      <c r="AD239" s="8"/>
      <c r="AE239" s="8"/>
      <c r="AF239" s="8"/>
      <c r="AG239" s="8"/>
      <c r="AH239" s="8"/>
      <c r="AI239" s="5"/>
      <c r="AJ239" s="5"/>
      <c r="AK239" s="5"/>
      <c r="AL239" s="5"/>
      <c r="AM239" s="5"/>
      <c r="AN239" s="5"/>
      <c r="AO239" s="5"/>
      <c r="AP239" s="5"/>
      <c r="AQ239" s="5"/>
      <c r="AR239" s="5"/>
      <c r="AS239" s="5"/>
      <c r="AT239" s="5"/>
      <c r="AU239" s="5"/>
      <c r="AV239" s="5"/>
      <c r="AW239" s="5"/>
      <c r="AX239" s="5"/>
      <c r="AY239" s="5"/>
      <c r="AZ239" s="5"/>
    </row>
    <row r="240" spans="1:52" ht="3.6" customHeight="1" x14ac:dyDescent="0.3">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row>
    <row r="241" spans="1:52" ht="7.2" customHeight="1" x14ac:dyDescent="0.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row>
    <row r="242" spans="1:52" ht="7.2" customHeight="1" x14ac:dyDescent="0.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row>
    <row r="243" spans="1:52" ht="7.2" customHeight="1" x14ac:dyDescent="0.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row>
    <row r="244" spans="1:52" ht="7.2" customHeight="1" x14ac:dyDescent="0.3">
      <c r="A244" s="5"/>
      <c r="B244" s="5"/>
      <c r="C244" s="5"/>
      <c r="D244" s="5"/>
      <c r="E244" s="5"/>
      <c r="F244" s="247" t="s">
        <v>30</v>
      </c>
      <c r="G244" s="247"/>
      <c r="H244" s="247"/>
      <c r="I244" s="247"/>
      <c r="J244" s="247"/>
      <c r="K244" s="247"/>
      <c r="L244" s="247"/>
      <c r="M244" s="247"/>
      <c r="N244" s="247"/>
      <c r="O244" s="247"/>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row>
    <row r="245" spans="1:52" ht="7.2" customHeight="1" x14ac:dyDescent="0.3">
      <c r="A245" s="5"/>
      <c r="B245" s="5"/>
      <c r="C245" s="5"/>
      <c r="D245" s="5"/>
      <c r="E245" s="5"/>
      <c r="F245" s="247"/>
      <c r="G245" s="247"/>
      <c r="H245" s="247"/>
      <c r="I245" s="247"/>
      <c r="J245" s="247"/>
      <c r="K245" s="247"/>
      <c r="L245" s="247"/>
      <c r="M245" s="247"/>
      <c r="N245" s="247"/>
      <c r="O245" s="247"/>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row>
    <row r="246" spans="1:52" ht="7.2" customHeight="1" x14ac:dyDescent="0.3">
      <c r="A246" s="5"/>
      <c r="B246" s="5"/>
      <c r="C246" s="5"/>
      <c r="D246" s="5"/>
      <c r="E246" s="5"/>
      <c r="F246" s="247"/>
      <c r="G246" s="247"/>
      <c r="H246" s="247"/>
      <c r="I246" s="247"/>
      <c r="J246" s="247"/>
      <c r="K246" s="247"/>
      <c r="L246" s="247"/>
      <c r="M246" s="247"/>
      <c r="N246" s="247"/>
      <c r="O246" s="247"/>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row>
    <row r="247" spans="1:52" ht="7.2" customHeight="1" x14ac:dyDescent="0.3">
      <c r="A247" s="5"/>
      <c r="B247" s="5"/>
      <c r="C247" s="5"/>
      <c r="D247" s="5"/>
      <c r="E247" s="5"/>
      <c r="F247" s="247"/>
      <c r="G247" s="247"/>
      <c r="H247" s="247"/>
      <c r="I247" s="247"/>
      <c r="J247" s="247"/>
      <c r="K247" s="247"/>
      <c r="L247" s="247"/>
      <c r="M247" s="247"/>
      <c r="N247" s="247"/>
      <c r="O247" s="247"/>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row>
    <row r="248" spans="1:52" ht="7.2" customHeight="1" x14ac:dyDescent="0.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row>
    <row r="249" spans="1:52" ht="7.2" customHeight="1" x14ac:dyDescent="0.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row>
    <row r="250" spans="1:52" ht="7.2" customHeight="1" x14ac:dyDescent="0.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row>
    <row r="251" spans="1:52" ht="7.2" customHeight="1" x14ac:dyDescent="0.3">
      <c r="A251" s="5"/>
      <c r="B251" s="5"/>
      <c r="C251" s="5"/>
      <c r="D251" s="5"/>
      <c r="E251" s="255" t="s">
        <v>281</v>
      </c>
      <c r="F251" s="255"/>
      <c r="G251" s="255"/>
      <c r="H251" s="255"/>
      <c r="I251" s="255"/>
      <c r="J251" s="255"/>
      <c r="K251" s="255"/>
      <c r="L251" s="255"/>
      <c r="M251" s="255"/>
      <c r="N251" s="255"/>
      <c r="O251" s="255"/>
      <c r="P251" s="255"/>
      <c r="Q251" s="255"/>
      <c r="R251" s="255"/>
      <c r="S251" s="255"/>
      <c r="T251" s="255"/>
      <c r="U251" s="255"/>
      <c r="V251" s="255"/>
      <c r="W251" s="255"/>
      <c r="X251" s="255"/>
      <c r="Y251" s="255"/>
      <c r="Z251" s="255"/>
      <c r="AA251" s="255"/>
      <c r="AB251" s="255"/>
      <c r="AC251" s="255"/>
      <c r="AD251" s="255"/>
      <c r="AE251" s="255"/>
      <c r="AF251" s="255"/>
      <c r="AG251" s="255"/>
      <c r="AH251" s="255"/>
      <c r="AI251" s="255"/>
      <c r="AJ251" s="255"/>
      <c r="AK251" s="255"/>
      <c r="AL251" s="255"/>
      <c r="AM251" s="255"/>
      <c r="AN251" s="255"/>
      <c r="AO251" s="255"/>
      <c r="AP251" s="255"/>
      <c r="AQ251" s="255"/>
      <c r="AR251" s="255"/>
      <c r="AS251" s="255"/>
      <c r="AT251" s="255"/>
      <c r="AU251" s="255"/>
      <c r="AV251" s="255"/>
      <c r="AW251" s="255"/>
      <c r="AX251" s="255"/>
      <c r="AY251" s="5"/>
      <c r="AZ251" s="5"/>
    </row>
    <row r="252" spans="1:52" ht="7.2" customHeight="1" x14ac:dyDescent="0.3">
      <c r="A252" s="5"/>
      <c r="B252" s="5"/>
      <c r="C252" s="5"/>
      <c r="D252" s="5"/>
      <c r="E252" s="255"/>
      <c r="F252" s="255"/>
      <c r="G252" s="255"/>
      <c r="H252" s="255"/>
      <c r="I252" s="255"/>
      <c r="J252" s="255"/>
      <c r="K252" s="255"/>
      <c r="L252" s="255"/>
      <c r="M252" s="255"/>
      <c r="N252" s="255"/>
      <c r="O252" s="255"/>
      <c r="P252" s="255"/>
      <c r="Q252" s="255"/>
      <c r="R252" s="255"/>
      <c r="S252" s="255"/>
      <c r="T252" s="255"/>
      <c r="U252" s="255"/>
      <c r="V252" s="255"/>
      <c r="W252" s="255"/>
      <c r="X252" s="255"/>
      <c r="Y252" s="255"/>
      <c r="Z252" s="255"/>
      <c r="AA252" s="255"/>
      <c r="AB252" s="255"/>
      <c r="AC252" s="255"/>
      <c r="AD252" s="255"/>
      <c r="AE252" s="255"/>
      <c r="AF252" s="255"/>
      <c r="AG252" s="255"/>
      <c r="AH252" s="255"/>
      <c r="AI252" s="255"/>
      <c r="AJ252" s="255"/>
      <c r="AK252" s="255"/>
      <c r="AL252" s="255"/>
      <c r="AM252" s="255"/>
      <c r="AN252" s="255"/>
      <c r="AO252" s="255"/>
      <c r="AP252" s="255"/>
      <c r="AQ252" s="255"/>
      <c r="AR252" s="255"/>
      <c r="AS252" s="255"/>
      <c r="AT252" s="255"/>
      <c r="AU252" s="255"/>
      <c r="AV252" s="255"/>
      <c r="AW252" s="255"/>
      <c r="AX252" s="255"/>
      <c r="AY252" s="5"/>
      <c r="AZ252" s="5"/>
    </row>
    <row r="253" spans="1:52" ht="7.2" customHeight="1" x14ac:dyDescent="0.3">
      <c r="A253" s="5"/>
      <c r="B253" s="5"/>
      <c r="C253" s="5"/>
      <c r="D253" s="5"/>
      <c r="E253" s="255"/>
      <c r="F253" s="255"/>
      <c r="G253" s="255"/>
      <c r="H253" s="255"/>
      <c r="I253" s="255"/>
      <c r="J253" s="255"/>
      <c r="K253" s="255"/>
      <c r="L253" s="255"/>
      <c r="M253" s="255"/>
      <c r="N253" s="255"/>
      <c r="O253" s="255"/>
      <c r="P253" s="255"/>
      <c r="Q253" s="255"/>
      <c r="R253" s="255"/>
      <c r="S253" s="255"/>
      <c r="T253" s="255"/>
      <c r="U253" s="255"/>
      <c r="V253" s="255"/>
      <c r="W253" s="255"/>
      <c r="X253" s="255"/>
      <c r="Y253" s="255"/>
      <c r="Z253" s="255"/>
      <c r="AA253" s="255"/>
      <c r="AB253" s="255"/>
      <c r="AC253" s="255"/>
      <c r="AD253" s="255"/>
      <c r="AE253" s="255"/>
      <c r="AF253" s="255"/>
      <c r="AG253" s="255"/>
      <c r="AH253" s="255"/>
      <c r="AI253" s="255"/>
      <c r="AJ253" s="255"/>
      <c r="AK253" s="255"/>
      <c r="AL253" s="255"/>
      <c r="AM253" s="255"/>
      <c r="AN253" s="255"/>
      <c r="AO253" s="255"/>
      <c r="AP253" s="255"/>
      <c r="AQ253" s="255"/>
      <c r="AR253" s="255"/>
      <c r="AS253" s="255"/>
      <c r="AT253" s="255"/>
      <c r="AU253" s="255"/>
      <c r="AV253" s="255"/>
      <c r="AW253" s="255"/>
      <c r="AX253" s="255"/>
      <c r="AY253" s="5"/>
      <c r="AZ253" s="5"/>
    </row>
    <row r="254" spans="1:52" ht="7.2" customHeight="1" x14ac:dyDescent="0.3">
      <c r="A254" s="5"/>
      <c r="B254" s="5"/>
      <c r="C254" s="5"/>
      <c r="D254" s="5"/>
      <c r="E254" s="255"/>
      <c r="F254" s="255"/>
      <c r="G254" s="255"/>
      <c r="H254" s="255"/>
      <c r="I254" s="255"/>
      <c r="J254" s="255"/>
      <c r="K254" s="255"/>
      <c r="L254" s="255"/>
      <c r="M254" s="255"/>
      <c r="N254" s="255"/>
      <c r="O254" s="255"/>
      <c r="P254" s="255"/>
      <c r="Q254" s="255"/>
      <c r="R254" s="255"/>
      <c r="S254" s="255"/>
      <c r="T254" s="255"/>
      <c r="U254" s="255"/>
      <c r="V254" s="255"/>
      <c r="W254" s="255"/>
      <c r="X254" s="255"/>
      <c r="Y254" s="255"/>
      <c r="Z254" s="255"/>
      <c r="AA254" s="255"/>
      <c r="AB254" s="255"/>
      <c r="AC254" s="255"/>
      <c r="AD254" s="255"/>
      <c r="AE254" s="255"/>
      <c r="AF254" s="255"/>
      <c r="AG254" s="255"/>
      <c r="AH254" s="255"/>
      <c r="AI254" s="255"/>
      <c r="AJ254" s="255"/>
      <c r="AK254" s="255"/>
      <c r="AL254" s="255"/>
      <c r="AM254" s="255"/>
      <c r="AN254" s="255"/>
      <c r="AO254" s="255"/>
      <c r="AP254" s="255"/>
      <c r="AQ254" s="255"/>
      <c r="AR254" s="255"/>
      <c r="AS254" s="255"/>
      <c r="AT254" s="255"/>
      <c r="AU254" s="255"/>
      <c r="AV254" s="255"/>
      <c r="AW254" s="255"/>
      <c r="AX254" s="255"/>
      <c r="AY254" s="5"/>
      <c r="AZ254" s="5"/>
    </row>
    <row r="255" spans="1:52" ht="7.2" customHeight="1" x14ac:dyDescent="0.3">
      <c r="A255" s="5"/>
      <c r="B255" s="5"/>
      <c r="C255" s="5"/>
      <c r="D255" s="5"/>
      <c r="E255" s="255"/>
      <c r="F255" s="255"/>
      <c r="G255" s="255"/>
      <c r="H255" s="255"/>
      <c r="I255" s="255"/>
      <c r="J255" s="255"/>
      <c r="K255" s="255"/>
      <c r="L255" s="255"/>
      <c r="M255" s="255"/>
      <c r="N255" s="255"/>
      <c r="O255" s="255"/>
      <c r="P255" s="255"/>
      <c r="Q255" s="255"/>
      <c r="R255" s="255"/>
      <c r="S255" s="255"/>
      <c r="T255" s="255"/>
      <c r="U255" s="255"/>
      <c r="V255" s="255"/>
      <c r="W255" s="255"/>
      <c r="X255" s="255"/>
      <c r="Y255" s="255"/>
      <c r="Z255" s="255"/>
      <c r="AA255" s="255"/>
      <c r="AB255" s="255"/>
      <c r="AC255" s="255"/>
      <c r="AD255" s="255"/>
      <c r="AE255" s="255"/>
      <c r="AF255" s="255"/>
      <c r="AG255" s="255"/>
      <c r="AH255" s="255"/>
      <c r="AI255" s="255"/>
      <c r="AJ255" s="255"/>
      <c r="AK255" s="255"/>
      <c r="AL255" s="255"/>
      <c r="AM255" s="255"/>
      <c r="AN255" s="255"/>
      <c r="AO255" s="255"/>
      <c r="AP255" s="255"/>
      <c r="AQ255" s="255"/>
      <c r="AR255" s="255"/>
      <c r="AS255" s="255"/>
      <c r="AT255" s="255"/>
      <c r="AU255" s="255"/>
      <c r="AV255" s="255"/>
      <c r="AW255" s="255"/>
      <c r="AX255" s="255"/>
      <c r="AY255" s="5"/>
      <c r="AZ255" s="5"/>
    </row>
    <row r="256" spans="1:52" ht="7.2" customHeight="1" x14ac:dyDescent="0.3">
      <c r="A256" s="5"/>
      <c r="B256" s="5"/>
      <c r="C256" s="5"/>
      <c r="D256" s="5"/>
      <c r="E256" s="255"/>
      <c r="F256" s="255"/>
      <c r="G256" s="255"/>
      <c r="H256" s="255"/>
      <c r="I256" s="255"/>
      <c r="J256" s="255"/>
      <c r="K256" s="255"/>
      <c r="L256" s="255"/>
      <c r="M256" s="255"/>
      <c r="N256" s="255"/>
      <c r="O256" s="255"/>
      <c r="P256" s="255"/>
      <c r="Q256" s="255"/>
      <c r="R256" s="255"/>
      <c r="S256" s="255"/>
      <c r="T256" s="255"/>
      <c r="U256" s="255"/>
      <c r="V256" s="255"/>
      <c r="W256" s="255"/>
      <c r="X256" s="255"/>
      <c r="Y256" s="255"/>
      <c r="Z256" s="255"/>
      <c r="AA256" s="255"/>
      <c r="AB256" s="255"/>
      <c r="AC256" s="255"/>
      <c r="AD256" s="255"/>
      <c r="AE256" s="255"/>
      <c r="AF256" s="255"/>
      <c r="AG256" s="255"/>
      <c r="AH256" s="255"/>
      <c r="AI256" s="255"/>
      <c r="AJ256" s="255"/>
      <c r="AK256" s="255"/>
      <c r="AL256" s="255"/>
      <c r="AM256" s="255"/>
      <c r="AN256" s="255"/>
      <c r="AO256" s="255"/>
      <c r="AP256" s="255"/>
      <c r="AQ256" s="255"/>
      <c r="AR256" s="255"/>
      <c r="AS256" s="255"/>
      <c r="AT256" s="255"/>
      <c r="AU256" s="255"/>
      <c r="AV256" s="255"/>
      <c r="AW256" s="255"/>
      <c r="AX256" s="255"/>
      <c r="AY256" s="5"/>
      <c r="AZ256" s="5"/>
    </row>
    <row r="257" spans="1:52" ht="7.2" customHeight="1" x14ac:dyDescent="0.3">
      <c r="A257" s="5"/>
      <c r="B257" s="5"/>
      <c r="C257" s="5"/>
      <c r="D257" s="5"/>
      <c r="E257" s="255"/>
      <c r="F257" s="255"/>
      <c r="G257" s="255"/>
      <c r="H257" s="255"/>
      <c r="I257" s="255"/>
      <c r="J257" s="255"/>
      <c r="K257" s="255"/>
      <c r="L257" s="255"/>
      <c r="M257" s="255"/>
      <c r="N257" s="255"/>
      <c r="O257" s="255"/>
      <c r="P257" s="255"/>
      <c r="Q257" s="255"/>
      <c r="R257" s="255"/>
      <c r="S257" s="255"/>
      <c r="T257" s="255"/>
      <c r="U257" s="255"/>
      <c r="V257" s="255"/>
      <c r="W257" s="255"/>
      <c r="X257" s="255"/>
      <c r="Y257" s="255"/>
      <c r="Z257" s="255"/>
      <c r="AA257" s="255"/>
      <c r="AB257" s="255"/>
      <c r="AC257" s="255"/>
      <c r="AD257" s="255"/>
      <c r="AE257" s="255"/>
      <c r="AF257" s="255"/>
      <c r="AG257" s="255"/>
      <c r="AH257" s="255"/>
      <c r="AI257" s="255"/>
      <c r="AJ257" s="255"/>
      <c r="AK257" s="255"/>
      <c r="AL257" s="255"/>
      <c r="AM257" s="255"/>
      <c r="AN257" s="255"/>
      <c r="AO257" s="255"/>
      <c r="AP257" s="255"/>
      <c r="AQ257" s="255"/>
      <c r="AR257" s="255"/>
      <c r="AS257" s="255"/>
      <c r="AT257" s="255"/>
      <c r="AU257" s="255"/>
      <c r="AV257" s="255"/>
      <c r="AW257" s="255"/>
      <c r="AX257" s="255"/>
      <c r="AY257" s="5"/>
      <c r="AZ257" s="5"/>
    </row>
    <row r="258" spans="1:52" ht="7.2" customHeight="1" x14ac:dyDescent="0.3">
      <c r="A258" s="5"/>
      <c r="B258" s="5"/>
      <c r="C258" s="5"/>
      <c r="D258" s="5"/>
      <c r="E258" s="255"/>
      <c r="F258" s="255"/>
      <c r="G258" s="255"/>
      <c r="H258" s="255"/>
      <c r="I258" s="255"/>
      <c r="J258" s="255"/>
      <c r="K258" s="255"/>
      <c r="L258" s="255"/>
      <c r="M258" s="255"/>
      <c r="N258" s="255"/>
      <c r="O258" s="255"/>
      <c r="P258" s="255"/>
      <c r="Q258" s="255"/>
      <c r="R258" s="255"/>
      <c r="S258" s="255"/>
      <c r="T258" s="255"/>
      <c r="U258" s="255"/>
      <c r="V258" s="255"/>
      <c r="W258" s="255"/>
      <c r="X258" s="255"/>
      <c r="Y258" s="255"/>
      <c r="Z258" s="255"/>
      <c r="AA258" s="255"/>
      <c r="AB258" s="255"/>
      <c r="AC258" s="255"/>
      <c r="AD258" s="255"/>
      <c r="AE258" s="255"/>
      <c r="AF258" s="255"/>
      <c r="AG258" s="255"/>
      <c r="AH258" s="255"/>
      <c r="AI258" s="255"/>
      <c r="AJ258" s="255"/>
      <c r="AK258" s="255"/>
      <c r="AL258" s="255"/>
      <c r="AM258" s="255"/>
      <c r="AN258" s="255"/>
      <c r="AO258" s="255"/>
      <c r="AP258" s="255"/>
      <c r="AQ258" s="255"/>
      <c r="AR258" s="255"/>
      <c r="AS258" s="255"/>
      <c r="AT258" s="255"/>
      <c r="AU258" s="255"/>
      <c r="AV258" s="255"/>
      <c r="AW258" s="255"/>
      <c r="AX258" s="255"/>
      <c r="AY258" s="5"/>
      <c r="AZ258" s="5"/>
    </row>
    <row r="259" spans="1:52" ht="7.2" customHeight="1" x14ac:dyDescent="0.3">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row>
    <row r="260" spans="1:52" ht="7.2" customHeight="1" x14ac:dyDescent="0.3">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row>
    <row r="261" spans="1:52" ht="7.2" customHeight="1" x14ac:dyDescent="0.3">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row>
    <row r="262" spans="1:52" ht="7.2" customHeight="1" x14ac:dyDescent="0.3">
      <c r="A262" s="5"/>
      <c r="B262" s="5"/>
      <c r="C262" s="5"/>
      <c r="D262" s="5"/>
      <c r="E262" s="5"/>
      <c r="F262" s="247" t="s">
        <v>31</v>
      </c>
      <c r="G262" s="247"/>
      <c r="H262" s="247"/>
      <c r="I262" s="247"/>
      <c r="J262" s="247"/>
      <c r="K262" s="247"/>
      <c r="L262" s="247"/>
      <c r="M262" s="247"/>
      <c r="N262" s="247"/>
      <c r="O262" s="247"/>
      <c r="P262" s="247"/>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row>
    <row r="263" spans="1:52" ht="7.2" customHeight="1" x14ac:dyDescent="0.3">
      <c r="A263" s="5"/>
      <c r="B263" s="5"/>
      <c r="C263" s="5"/>
      <c r="D263" s="5"/>
      <c r="E263" s="5"/>
      <c r="F263" s="247"/>
      <c r="G263" s="247"/>
      <c r="H263" s="247"/>
      <c r="I263" s="247"/>
      <c r="J263" s="247"/>
      <c r="K263" s="247"/>
      <c r="L263" s="247"/>
      <c r="M263" s="247"/>
      <c r="N263" s="247"/>
      <c r="O263" s="247"/>
      <c r="P263" s="247"/>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row>
    <row r="264" spans="1:52" ht="7.2" customHeight="1" x14ac:dyDescent="0.3">
      <c r="A264" s="5"/>
      <c r="B264" s="5"/>
      <c r="C264" s="5"/>
      <c r="D264" s="5"/>
      <c r="E264" s="5"/>
      <c r="F264" s="247"/>
      <c r="G264" s="247"/>
      <c r="H264" s="247"/>
      <c r="I264" s="247"/>
      <c r="J264" s="247"/>
      <c r="K264" s="247"/>
      <c r="L264" s="247"/>
      <c r="M264" s="247"/>
      <c r="N264" s="247"/>
      <c r="O264" s="247"/>
      <c r="P264" s="247"/>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row>
    <row r="265" spans="1:52" ht="7.2" customHeight="1" x14ac:dyDescent="0.3">
      <c r="A265" s="5"/>
      <c r="B265" s="5"/>
      <c r="C265" s="5"/>
      <c r="D265" s="5"/>
      <c r="E265" s="5"/>
      <c r="F265" s="247"/>
      <c r="G265" s="247"/>
      <c r="H265" s="247"/>
      <c r="I265" s="247"/>
      <c r="J265" s="247"/>
      <c r="K265" s="247"/>
      <c r="L265" s="247"/>
      <c r="M265" s="247"/>
      <c r="N265" s="247"/>
      <c r="O265" s="247"/>
      <c r="P265" s="247"/>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row>
    <row r="266" spans="1:52" ht="7.2" customHeight="1" x14ac:dyDescent="0.3">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row>
    <row r="267" spans="1:52" ht="7.2" customHeight="1" x14ac:dyDescent="0.3">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row>
    <row r="268" spans="1:52" ht="7.2" customHeight="1" x14ac:dyDescent="0.3">
      <c r="A268" s="5"/>
      <c r="B268" s="5"/>
      <c r="C268" s="5"/>
      <c r="D268" s="5"/>
      <c r="E268" s="242" t="s">
        <v>32</v>
      </c>
      <c r="F268" s="242"/>
      <c r="G268" s="242"/>
      <c r="H268" s="242"/>
      <c r="I268" s="242"/>
      <c r="J268" s="242"/>
      <c r="K268" s="242"/>
      <c r="L268" s="242"/>
      <c r="M268" s="242"/>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242"/>
      <c r="AL268" s="242"/>
      <c r="AM268" s="242"/>
      <c r="AN268" s="242"/>
      <c r="AO268" s="242"/>
      <c r="AP268" s="242"/>
      <c r="AQ268" s="242"/>
      <c r="AR268" s="242"/>
      <c r="AS268" s="242"/>
      <c r="AT268" s="242"/>
      <c r="AU268" s="242"/>
      <c r="AV268" s="242"/>
      <c r="AW268" s="242"/>
      <c r="AX268" s="5"/>
      <c r="AY268" s="5"/>
      <c r="AZ268" s="5"/>
    </row>
    <row r="269" spans="1:52" ht="7.2" customHeight="1" x14ac:dyDescent="0.3">
      <c r="A269" s="5"/>
      <c r="B269" s="5"/>
      <c r="C269" s="5"/>
      <c r="D269" s="5"/>
      <c r="E269" s="242"/>
      <c r="F269" s="242"/>
      <c r="G269" s="242"/>
      <c r="H269" s="242"/>
      <c r="I269" s="242"/>
      <c r="J269" s="242"/>
      <c r="K269" s="242"/>
      <c r="L269" s="242"/>
      <c r="M269" s="242"/>
      <c r="N269" s="242"/>
      <c r="O269" s="242"/>
      <c r="P269" s="242"/>
      <c r="Q269" s="242"/>
      <c r="R269" s="242"/>
      <c r="S269" s="242"/>
      <c r="T269" s="242"/>
      <c r="U269" s="242"/>
      <c r="V269" s="242"/>
      <c r="W269" s="242"/>
      <c r="X269" s="242"/>
      <c r="Y269" s="242"/>
      <c r="Z269" s="242"/>
      <c r="AA269" s="242"/>
      <c r="AB269" s="242"/>
      <c r="AC269" s="242"/>
      <c r="AD269" s="242"/>
      <c r="AE269" s="242"/>
      <c r="AF269" s="242"/>
      <c r="AG269" s="242"/>
      <c r="AH269" s="242"/>
      <c r="AI269" s="242"/>
      <c r="AJ269" s="242"/>
      <c r="AK269" s="242"/>
      <c r="AL269" s="242"/>
      <c r="AM269" s="242"/>
      <c r="AN269" s="242"/>
      <c r="AO269" s="242"/>
      <c r="AP269" s="242"/>
      <c r="AQ269" s="242"/>
      <c r="AR269" s="242"/>
      <c r="AS269" s="242"/>
      <c r="AT269" s="242"/>
      <c r="AU269" s="242"/>
      <c r="AV269" s="242"/>
      <c r="AW269" s="242"/>
      <c r="AX269" s="5"/>
      <c r="AY269" s="5"/>
      <c r="AZ269" s="5"/>
    </row>
    <row r="270" spans="1:52" ht="7.2" customHeight="1" x14ac:dyDescent="0.3">
      <c r="A270" s="5"/>
      <c r="B270" s="5"/>
      <c r="C270" s="5"/>
      <c r="D270" s="5"/>
      <c r="E270" s="242"/>
      <c r="F270" s="242"/>
      <c r="G270" s="242"/>
      <c r="H270" s="242"/>
      <c r="I270" s="242"/>
      <c r="J270" s="242"/>
      <c r="K270" s="242"/>
      <c r="L270" s="242"/>
      <c r="M270" s="242"/>
      <c r="N270" s="242"/>
      <c r="O270" s="242"/>
      <c r="P270" s="242"/>
      <c r="Q270" s="242"/>
      <c r="R270" s="242"/>
      <c r="S270" s="242"/>
      <c r="T270" s="242"/>
      <c r="U270" s="242"/>
      <c r="V270" s="242"/>
      <c r="W270" s="242"/>
      <c r="X270" s="242"/>
      <c r="Y270" s="242"/>
      <c r="Z270" s="242"/>
      <c r="AA270" s="242"/>
      <c r="AB270" s="242"/>
      <c r="AC270" s="242"/>
      <c r="AD270" s="242"/>
      <c r="AE270" s="242"/>
      <c r="AF270" s="242"/>
      <c r="AG270" s="242"/>
      <c r="AH270" s="242"/>
      <c r="AI270" s="242"/>
      <c r="AJ270" s="242"/>
      <c r="AK270" s="242"/>
      <c r="AL270" s="242"/>
      <c r="AM270" s="242"/>
      <c r="AN270" s="242"/>
      <c r="AO270" s="242"/>
      <c r="AP270" s="242"/>
      <c r="AQ270" s="242"/>
      <c r="AR270" s="242"/>
      <c r="AS270" s="242"/>
      <c r="AT270" s="242"/>
      <c r="AU270" s="242"/>
      <c r="AV270" s="242"/>
      <c r="AW270" s="242"/>
      <c r="AX270" s="5"/>
      <c r="AY270" s="5"/>
      <c r="AZ270" s="5"/>
    </row>
    <row r="271" spans="1:52" ht="7.2" customHeight="1" x14ac:dyDescent="0.3">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row>
    <row r="272" spans="1:52" ht="7.2" customHeight="1" x14ac:dyDescent="0.3">
      <c r="A272" s="5"/>
      <c r="B272" s="5"/>
      <c r="C272" s="5"/>
      <c r="D272" s="5"/>
      <c r="E272" s="5"/>
      <c r="F272" s="5"/>
      <c r="G272" s="5"/>
      <c r="H272" s="242" t="s">
        <v>35</v>
      </c>
      <c r="I272" s="242"/>
      <c r="J272" s="242"/>
      <c r="K272" s="242"/>
      <c r="L272" s="242"/>
      <c r="M272" s="242"/>
      <c r="N272" s="242"/>
      <c r="O272" s="242"/>
      <c r="P272" s="242"/>
      <c r="Q272" s="242"/>
      <c r="R272" s="242"/>
      <c r="S272" s="242"/>
      <c r="T272" s="242"/>
      <c r="U272" s="242"/>
      <c r="V272" s="242"/>
      <c r="W272" s="242"/>
      <c r="X272" s="242"/>
      <c r="Y272" s="242"/>
      <c r="Z272" s="242"/>
      <c r="AA272" s="242"/>
      <c r="AB272" s="242"/>
      <c r="AC272" s="242"/>
      <c r="AD272" s="242"/>
      <c r="AE272" s="242"/>
      <c r="AF272" s="242"/>
      <c r="AG272" s="242"/>
      <c r="AH272" s="242"/>
      <c r="AI272" s="242"/>
      <c r="AJ272" s="242"/>
      <c r="AK272" s="242"/>
      <c r="AL272" s="242"/>
      <c r="AM272" s="242"/>
      <c r="AN272" s="242"/>
      <c r="AO272" s="242"/>
      <c r="AP272" s="242"/>
      <c r="AQ272" s="242"/>
      <c r="AR272" s="242"/>
      <c r="AS272" s="242"/>
      <c r="AT272" s="242"/>
      <c r="AU272" s="242"/>
      <c r="AV272" s="242"/>
      <c r="AW272" s="242"/>
      <c r="AX272" s="5"/>
      <c r="AY272" s="5"/>
      <c r="AZ272" s="5"/>
    </row>
    <row r="273" spans="1:52" ht="7.2" customHeight="1" x14ac:dyDescent="0.3">
      <c r="A273" s="5"/>
      <c r="B273" s="5"/>
      <c r="C273" s="5"/>
      <c r="D273" s="5"/>
      <c r="E273" s="5"/>
      <c r="F273" s="5"/>
      <c r="G273" s="5"/>
      <c r="H273" s="242"/>
      <c r="I273" s="242"/>
      <c r="J273" s="242"/>
      <c r="K273" s="242"/>
      <c r="L273" s="242"/>
      <c r="M273" s="242"/>
      <c r="N273" s="242"/>
      <c r="O273" s="242"/>
      <c r="P273" s="242"/>
      <c r="Q273" s="242"/>
      <c r="R273" s="242"/>
      <c r="S273" s="242"/>
      <c r="T273" s="242"/>
      <c r="U273" s="242"/>
      <c r="V273" s="242"/>
      <c r="W273" s="242"/>
      <c r="X273" s="242"/>
      <c r="Y273" s="242"/>
      <c r="Z273" s="242"/>
      <c r="AA273" s="242"/>
      <c r="AB273" s="242"/>
      <c r="AC273" s="242"/>
      <c r="AD273" s="242"/>
      <c r="AE273" s="242"/>
      <c r="AF273" s="242"/>
      <c r="AG273" s="242"/>
      <c r="AH273" s="242"/>
      <c r="AI273" s="242"/>
      <c r="AJ273" s="242"/>
      <c r="AK273" s="242"/>
      <c r="AL273" s="242"/>
      <c r="AM273" s="242"/>
      <c r="AN273" s="242"/>
      <c r="AO273" s="242"/>
      <c r="AP273" s="242"/>
      <c r="AQ273" s="242"/>
      <c r="AR273" s="242"/>
      <c r="AS273" s="242"/>
      <c r="AT273" s="242"/>
      <c r="AU273" s="242"/>
      <c r="AV273" s="242"/>
      <c r="AW273" s="242"/>
      <c r="AX273" s="5"/>
      <c r="AY273" s="5"/>
      <c r="AZ273" s="5"/>
    </row>
    <row r="274" spans="1:52" ht="7.2" customHeight="1" x14ac:dyDescent="0.3">
      <c r="A274" s="5"/>
      <c r="B274" s="5"/>
      <c r="C274" s="5"/>
      <c r="D274" s="5"/>
      <c r="E274" s="5"/>
      <c r="F274" s="5"/>
      <c r="G274" s="5"/>
      <c r="H274" s="242"/>
      <c r="I274" s="242"/>
      <c r="J274" s="242"/>
      <c r="K274" s="242"/>
      <c r="L274" s="242"/>
      <c r="M274" s="242"/>
      <c r="N274" s="242"/>
      <c r="O274" s="242"/>
      <c r="P274" s="242"/>
      <c r="Q274" s="242"/>
      <c r="R274" s="242"/>
      <c r="S274" s="242"/>
      <c r="T274" s="242"/>
      <c r="U274" s="242"/>
      <c r="V274" s="242"/>
      <c r="W274" s="242"/>
      <c r="X274" s="242"/>
      <c r="Y274" s="242"/>
      <c r="Z274" s="242"/>
      <c r="AA274" s="242"/>
      <c r="AB274" s="242"/>
      <c r="AC274" s="242"/>
      <c r="AD274" s="242"/>
      <c r="AE274" s="242"/>
      <c r="AF274" s="242"/>
      <c r="AG274" s="242"/>
      <c r="AH274" s="242"/>
      <c r="AI274" s="242"/>
      <c r="AJ274" s="242"/>
      <c r="AK274" s="242"/>
      <c r="AL274" s="242"/>
      <c r="AM274" s="242"/>
      <c r="AN274" s="242"/>
      <c r="AO274" s="242"/>
      <c r="AP274" s="242"/>
      <c r="AQ274" s="242"/>
      <c r="AR274" s="242"/>
      <c r="AS274" s="242"/>
      <c r="AT274" s="242"/>
      <c r="AU274" s="242"/>
      <c r="AV274" s="242"/>
      <c r="AW274" s="242"/>
      <c r="AX274" s="5"/>
      <c r="AY274" s="5"/>
      <c r="AZ274" s="5"/>
    </row>
    <row r="275" spans="1:52" ht="7.2" customHeight="1" x14ac:dyDescent="0.3">
      <c r="A275" s="5"/>
      <c r="B275" s="5"/>
      <c r="C275" s="5"/>
      <c r="D275" s="5"/>
      <c r="E275" s="5"/>
      <c r="F275" s="5"/>
      <c r="G275" s="5"/>
      <c r="H275" s="242"/>
      <c r="I275" s="242"/>
      <c r="J275" s="242"/>
      <c r="K275" s="242"/>
      <c r="L275" s="242"/>
      <c r="M275" s="242"/>
      <c r="N275" s="242"/>
      <c r="O275" s="242"/>
      <c r="P275" s="242"/>
      <c r="Q275" s="242"/>
      <c r="R275" s="242"/>
      <c r="S275" s="242"/>
      <c r="T275" s="242"/>
      <c r="U275" s="242"/>
      <c r="V275" s="242"/>
      <c r="W275" s="242"/>
      <c r="X275" s="242"/>
      <c r="Y275" s="242"/>
      <c r="Z275" s="242"/>
      <c r="AA275" s="242"/>
      <c r="AB275" s="242"/>
      <c r="AC275" s="242"/>
      <c r="AD275" s="242"/>
      <c r="AE275" s="242"/>
      <c r="AF275" s="242"/>
      <c r="AG275" s="242"/>
      <c r="AH275" s="242"/>
      <c r="AI275" s="242"/>
      <c r="AJ275" s="242"/>
      <c r="AK275" s="242"/>
      <c r="AL275" s="242"/>
      <c r="AM275" s="242"/>
      <c r="AN275" s="242"/>
      <c r="AO275" s="242"/>
      <c r="AP275" s="242"/>
      <c r="AQ275" s="242"/>
      <c r="AR275" s="242"/>
      <c r="AS275" s="242"/>
      <c r="AT275" s="242"/>
      <c r="AU275" s="242"/>
      <c r="AV275" s="242"/>
      <c r="AW275" s="242"/>
      <c r="AX275" s="5"/>
      <c r="AY275" s="5"/>
      <c r="AZ275" s="5"/>
    </row>
    <row r="276" spans="1:52" ht="7.2" customHeight="1" x14ac:dyDescent="0.3">
      <c r="A276" s="5"/>
      <c r="B276" s="5"/>
      <c r="C276" s="5"/>
      <c r="D276" s="5"/>
      <c r="E276" s="5"/>
      <c r="F276" s="5"/>
      <c r="G276" s="5"/>
      <c r="H276" s="242"/>
      <c r="I276" s="242"/>
      <c r="J276" s="242"/>
      <c r="K276" s="242"/>
      <c r="L276" s="242"/>
      <c r="M276" s="242"/>
      <c r="N276" s="242"/>
      <c r="O276" s="242"/>
      <c r="P276" s="242"/>
      <c r="Q276" s="242"/>
      <c r="R276" s="242"/>
      <c r="S276" s="242"/>
      <c r="T276" s="242"/>
      <c r="U276" s="242"/>
      <c r="V276" s="242"/>
      <c r="W276" s="242"/>
      <c r="X276" s="242"/>
      <c r="Y276" s="242"/>
      <c r="Z276" s="242"/>
      <c r="AA276" s="242"/>
      <c r="AB276" s="242"/>
      <c r="AC276" s="242"/>
      <c r="AD276" s="242"/>
      <c r="AE276" s="242"/>
      <c r="AF276" s="242"/>
      <c r="AG276" s="242"/>
      <c r="AH276" s="242"/>
      <c r="AI276" s="242"/>
      <c r="AJ276" s="242"/>
      <c r="AK276" s="242"/>
      <c r="AL276" s="242"/>
      <c r="AM276" s="242"/>
      <c r="AN276" s="242"/>
      <c r="AO276" s="242"/>
      <c r="AP276" s="242"/>
      <c r="AQ276" s="242"/>
      <c r="AR276" s="242"/>
      <c r="AS276" s="242"/>
      <c r="AT276" s="242"/>
      <c r="AU276" s="242"/>
      <c r="AV276" s="242"/>
      <c r="AW276" s="242"/>
      <c r="AX276" s="5"/>
      <c r="AY276" s="5"/>
      <c r="AZ276" s="5"/>
    </row>
    <row r="277" spans="1:52" ht="7.2" customHeight="1" x14ac:dyDescent="0.3">
      <c r="A277" s="5"/>
      <c r="B277" s="5"/>
      <c r="C277" s="5"/>
      <c r="D277" s="5"/>
      <c r="E277" s="5"/>
      <c r="F277" s="5"/>
      <c r="G277" s="5"/>
      <c r="H277" s="242"/>
      <c r="I277" s="242"/>
      <c r="J277" s="242"/>
      <c r="K277" s="242"/>
      <c r="L277" s="242"/>
      <c r="M277" s="242"/>
      <c r="N277" s="242"/>
      <c r="O277" s="242"/>
      <c r="P277" s="242"/>
      <c r="Q277" s="242"/>
      <c r="R277" s="242"/>
      <c r="S277" s="242"/>
      <c r="T277" s="242"/>
      <c r="U277" s="242"/>
      <c r="V277" s="242"/>
      <c r="W277" s="242"/>
      <c r="X277" s="242"/>
      <c r="Y277" s="242"/>
      <c r="Z277" s="242"/>
      <c r="AA277" s="242"/>
      <c r="AB277" s="242"/>
      <c r="AC277" s="242"/>
      <c r="AD277" s="242"/>
      <c r="AE277" s="242"/>
      <c r="AF277" s="242"/>
      <c r="AG277" s="242"/>
      <c r="AH277" s="242"/>
      <c r="AI277" s="242"/>
      <c r="AJ277" s="242"/>
      <c r="AK277" s="242"/>
      <c r="AL277" s="242"/>
      <c r="AM277" s="242"/>
      <c r="AN277" s="242"/>
      <c r="AO277" s="242"/>
      <c r="AP277" s="242"/>
      <c r="AQ277" s="242"/>
      <c r="AR277" s="242"/>
      <c r="AS277" s="242"/>
      <c r="AT277" s="242"/>
      <c r="AU277" s="242"/>
      <c r="AV277" s="242"/>
      <c r="AW277" s="242"/>
      <c r="AX277" s="5"/>
      <c r="AY277" s="5"/>
      <c r="AZ277" s="5"/>
    </row>
    <row r="278" spans="1:52" ht="7.2" customHeight="1" x14ac:dyDescent="0.3">
      <c r="A278" s="5"/>
      <c r="B278" s="5"/>
      <c r="C278" s="5"/>
      <c r="D278" s="5"/>
      <c r="E278" s="5"/>
      <c r="F278" s="5"/>
      <c r="G278" s="5"/>
      <c r="H278" s="242"/>
      <c r="I278" s="242"/>
      <c r="J278" s="242"/>
      <c r="K278" s="242"/>
      <c r="L278" s="242"/>
      <c r="M278" s="242"/>
      <c r="N278" s="242"/>
      <c r="O278" s="242"/>
      <c r="P278" s="242"/>
      <c r="Q278" s="242"/>
      <c r="R278" s="242"/>
      <c r="S278" s="242"/>
      <c r="T278" s="242"/>
      <c r="U278" s="242"/>
      <c r="V278" s="242"/>
      <c r="W278" s="242"/>
      <c r="X278" s="242"/>
      <c r="Y278" s="242"/>
      <c r="Z278" s="242"/>
      <c r="AA278" s="242"/>
      <c r="AB278" s="242"/>
      <c r="AC278" s="242"/>
      <c r="AD278" s="242"/>
      <c r="AE278" s="242"/>
      <c r="AF278" s="242"/>
      <c r="AG278" s="242"/>
      <c r="AH278" s="242"/>
      <c r="AI278" s="242"/>
      <c r="AJ278" s="242"/>
      <c r="AK278" s="242"/>
      <c r="AL278" s="242"/>
      <c r="AM278" s="242"/>
      <c r="AN278" s="242"/>
      <c r="AO278" s="242"/>
      <c r="AP278" s="242"/>
      <c r="AQ278" s="242"/>
      <c r="AR278" s="242"/>
      <c r="AS278" s="242"/>
      <c r="AT278" s="242"/>
      <c r="AU278" s="242"/>
      <c r="AV278" s="242"/>
      <c r="AW278" s="242"/>
      <c r="AX278" s="5"/>
      <c r="AY278" s="5"/>
      <c r="AZ278" s="5"/>
    </row>
    <row r="279" spans="1:52" ht="7.2" customHeight="1" x14ac:dyDescent="0.3">
      <c r="A279" s="5"/>
      <c r="B279" s="5"/>
      <c r="C279" s="5"/>
      <c r="D279" s="5"/>
      <c r="E279" s="5"/>
      <c r="F279" s="5"/>
      <c r="G279" s="5"/>
      <c r="H279" s="242"/>
      <c r="I279" s="242"/>
      <c r="J279" s="242"/>
      <c r="K279" s="242"/>
      <c r="L279" s="242"/>
      <c r="M279" s="242"/>
      <c r="N279" s="242"/>
      <c r="O279" s="242"/>
      <c r="P279" s="242"/>
      <c r="Q279" s="242"/>
      <c r="R279" s="242"/>
      <c r="S279" s="242"/>
      <c r="T279" s="242"/>
      <c r="U279" s="242"/>
      <c r="V279" s="242"/>
      <c r="W279" s="242"/>
      <c r="X279" s="242"/>
      <c r="Y279" s="242"/>
      <c r="Z279" s="242"/>
      <c r="AA279" s="242"/>
      <c r="AB279" s="242"/>
      <c r="AC279" s="242"/>
      <c r="AD279" s="242"/>
      <c r="AE279" s="242"/>
      <c r="AF279" s="242"/>
      <c r="AG279" s="242"/>
      <c r="AH279" s="242"/>
      <c r="AI279" s="242"/>
      <c r="AJ279" s="242"/>
      <c r="AK279" s="242"/>
      <c r="AL279" s="242"/>
      <c r="AM279" s="242"/>
      <c r="AN279" s="242"/>
      <c r="AO279" s="242"/>
      <c r="AP279" s="242"/>
      <c r="AQ279" s="242"/>
      <c r="AR279" s="242"/>
      <c r="AS279" s="242"/>
      <c r="AT279" s="242"/>
      <c r="AU279" s="242"/>
      <c r="AV279" s="242"/>
      <c r="AW279" s="242"/>
      <c r="AX279" s="5"/>
      <c r="AY279" s="5"/>
      <c r="AZ279" s="5"/>
    </row>
    <row r="280" spans="1:52" ht="7.2" customHeight="1" x14ac:dyDescent="0.3">
      <c r="A280" s="5"/>
      <c r="B280" s="5"/>
      <c r="C280" s="5"/>
      <c r="D280" s="5"/>
      <c r="E280" s="5"/>
      <c r="F280" s="5"/>
      <c r="G280" s="5"/>
      <c r="H280" s="242"/>
      <c r="I280" s="242"/>
      <c r="J280" s="242"/>
      <c r="K280" s="242"/>
      <c r="L280" s="242"/>
      <c r="M280" s="242"/>
      <c r="N280" s="242"/>
      <c r="O280" s="242"/>
      <c r="P280" s="242"/>
      <c r="Q280" s="242"/>
      <c r="R280" s="242"/>
      <c r="S280" s="242"/>
      <c r="T280" s="242"/>
      <c r="U280" s="242"/>
      <c r="V280" s="242"/>
      <c r="W280" s="242"/>
      <c r="X280" s="242"/>
      <c r="Y280" s="242"/>
      <c r="Z280" s="242"/>
      <c r="AA280" s="242"/>
      <c r="AB280" s="242"/>
      <c r="AC280" s="242"/>
      <c r="AD280" s="242"/>
      <c r="AE280" s="242"/>
      <c r="AF280" s="242"/>
      <c r="AG280" s="242"/>
      <c r="AH280" s="242"/>
      <c r="AI280" s="242"/>
      <c r="AJ280" s="242"/>
      <c r="AK280" s="242"/>
      <c r="AL280" s="242"/>
      <c r="AM280" s="242"/>
      <c r="AN280" s="242"/>
      <c r="AO280" s="242"/>
      <c r="AP280" s="242"/>
      <c r="AQ280" s="242"/>
      <c r="AR280" s="242"/>
      <c r="AS280" s="242"/>
      <c r="AT280" s="242"/>
      <c r="AU280" s="242"/>
      <c r="AV280" s="242"/>
      <c r="AW280" s="242"/>
      <c r="AX280" s="5"/>
      <c r="AY280" s="5"/>
      <c r="AZ280" s="5"/>
    </row>
    <row r="281" spans="1:52" ht="7.2" customHeight="1" x14ac:dyDescent="0.3">
      <c r="A281" s="5"/>
      <c r="B281" s="5"/>
      <c r="C281" s="5"/>
      <c r="D281" s="5"/>
      <c r="E281" s="5"/>
      <c r="F281" s="5"/>
      <c r="G281" s="5"/>
      <c r="H281" s="242"/>
      <c r="I281" s="242"/>
      <c r="J281" s="242"/>
      <c r="K281" s="242"/>
      <c r="L281" s="242"/>
      <c r="M281" s="242"/>
      <c r="N281" s="242"/>
      <c r="O281" s="242"/>
      <c r="P281" s="242"/>
      <c r="Q281" s="242"/>
      <c r="R281" s="242"/>
      <c r="S281" s="242"/>
      <c r="T281" s="242"/>
      <c r="U281" s="242"/>
      <c r="V281" s="242"/>
      <c r="W281" s="242"/>
      <c r="X281" s="242"/>
      <c r="Y281" s="242"/>
      <c r="Z281" s="242"/>
      <c r="AA281" s="242"/>
      <c r="AB281" s="242"/>
      <c r="AC281" s="242"/>
      <c r="AD281" s="242"/>
      <c r="AE281" s="242"/>
      <c r="AF281" s="242"/>
      <c r="AG281" s="242"/>
      <c r="AH281" s="242"/>
      <c r="AI281" s="242"/>
      <c r="AJ281" s="242"/>
      <c r="AK281" s="242"/>
      <c r="AL281" s="242"/>
      <c r="AM281" s="242"/>
      <c r="AN281" s="242"/>
      <c r="AO281" s="242"/>
      <c r="AP281" s="242"/>
      <c r="AQ281" s="242"/>
      <c r="AR281" s="242"/>
      <c r="AS281" s="242"/>
      <c r="AT281" s="242"/>
      <c r="AU281" s="242"/>
      <c r="AV281" s="242"/>
      <c r="AW281" s="242"/>
      <c r="AX281" s="5"/>
      <c r="AY281" s="5"/>
      <c r="AZ281" s="5"/>
    </row>
    <row r="282" spans="1:52" ht="7.2" customHeight="1" x14ac:dyDescent="0.3">
      <c r="A282" s="5"/>
      <c r="B282" s="5"/>
      <c r="C282" s="5"/>
      <c r="D282" s="5"/>
      <c r="E282" s="5"/>
      <c r="F282" s="5"/>
      <c r="G282" s="5"/>
      <c r="H282" s="242"/>
      <c r="I282" s="242"/>
      <c r="J282" s="242"/>
      <c r="K282" s="242"/>
      <c r="L282" s="242"/>
      <c r="M282" s="242"/>
      <c r="N282" s="242"/>
      <c r="O282" s="242"/>
      <c r="P282" s="242"/>
      <c r="Q282" s="242"/>
      <c r="R282" s="242"/>
      <c r="S282" s="242"/>
      <c r="T282" s="242"/>
      <c r="U282" s="242"/>
      <c r="V282" s="242"/>
      <c r="W282" s="242"/>
      <c r="X282" s="242"/>
      <c r="Y282" s="242"/>
      <c r="Z282" s="242"/>
      <c r="AA282" s="242"/>
      <c r="AB282" s="242"/>
      <c r="AC282" s="242"/>
      <c r="AD282" s="242"/>
      <c r="AE282" s="242"/>
      <c r="AF282" s="242"/>
      <c r="AG282" s="242"/>
      <c r="AH282" s="242"/>
      <c r="AI282" s="242"/>
      <c r="AJ282" s="242"/>
      <c r="AK282" s="242"/>
      <c r="AL282" s="242"/>
      <c r="AM282" s="242"/>
      <c r="AN282" s="242"/>
      <c r="AO282" s="242"/>
      <c r="AP282" s="242"/>
      <c r="AQ282" s="242"/>
      <c r="AR282" s="242"/>
      <c r="AS282" s="242"/>
      <c r="AT282" s="242"/>
      <c r="AU282" s="242"/>
      <c r="AV282" s="242"/>
      <c r="AW282" s="242"/>
      <c r="AX282" s="5"/>
      <c r="AY282" s="5"/>
      <c r="AZ282" s="5"/>
    </row>
    <row r="283" spans="1:52" ht="7.2" customHeight="1" x14ac:dyDescent="0.3">
      <c r="A283" s="5"/>
      <c r="B283" s="5"/>
      <c r="C283" s="5"/>
      <c r="D283" s="5"/>
      <c r="E283" s="5"/>
      <c r="F283" s="5"/>
      <c r="G283" s="5"/>
      <c r="H283" s="242"/>
      <c r="I283" s="242"/>
      <c r="J283" s="242"/>
      <c r="K283" s="242"/>
      <c r="L283" s="242"/>
      <c r="M283" s="242"/>
      <c r="N283" s="242"/>
      <c r="O283" s="242"/>
      <c r="P283" s="242"/>
      <c r="Q283" s="242"/>
      <c r="R283" s="242"/>
      <c r="S283" s="242"/>
      <c r="T283" s="242"/>
      <c r="U283" s="242"/>
      <c r="V283" s="242"/>
      <c r="W283" s="242"/>
      <c r="X283" s="242"/>
      <c r="Y283" s="242"/>
      <c r="Z283" s="242"/>
      <c r="AA283" s="242"/>
      <c r="AB283" s="242"/>
      <c r="AC283" s="242"/>
      <c r="AD283" s="242"/>
      <c r="AE283" s="242"/>
      <c r="AF283" s="242"/>
      <c r="AG283" s="242"/>
      <c r="AH283" s="242"/>
      <c r="AI283" s="242"/>
      <c r="AJ283" s="242"/>
      <c r="AK283" s="242"/>
      <c r="AL283" s="242"/>
      <c r="AM283" s="242"/>
      <c r="AN283" s="242"/>
      <c r="AO283" s="242"/>
      <c r="AP283" s="242"/>
      <c r="AQ283" s="242"/>
      <c r="AR283" s="242"/>
      <c r="AS283" s="242"/>
      <c r="AT283" s="242"/>
      <c r="AU283" s="242"/>
      <c r="AV283" s="242"/>
      <c r="AW283" s="242"/>
      <c r="AX283" s="5"/>
      <c r="AY283" s="5"/>
      <c r="AZ283" s="5"/>
    </row>
    <row r="284" spans="1:52" ht="7.2" customHeight="1" x14ac:dyDescent="0.3">
      <c r="A284" s="5"/>
      <c r="B284" s="5"/>
      <c r="C284" s="5"/>
      <c r="D284" s="5"/>
      <c r="E284" s="5"/>
      <c r="F284" s="5"/>
      <c r="G284" s="5"/>
      <c r="H284" s="242"/>
      <c r="I284" s="242"/>
      <c r="J284" s="242"/>
      <c r="K284" s="242"/>
      <c r="L284" s="242"/>
      <c r="M284" s="242"/>
      <c r="N284" s="242"/>
      <c r="O284" s="242"/>
      <c r="P284" s="242"/>
      <c r="Q284" s="242"/>
      <c r="R284" s="242"/>
      <c r="S284" s="242"/>
      <c r="T284" s="242"/>
      <c r="U284" s="242"/>
      <c r="V284" s="242"/>
      <c r="W284" s="242"/>
      <c r="X284" s="242"/>
      <c r="Y284" s="242"/>
      <c r="Z284" s="242"/>
      <c r="AA284" s="242"/>
      <c r="AB284" s="242"/>
      <c r="AC284" s="242"/>
      <c r="AD284" s="242"/>
      <c r="AE284" s="242"/>
      <c r="AF284" s="242"/>
      <c r="AG284" s="242"/>
      <c r="AH284" s="242"/>
      <c r="AI284" s="242"/>
      <c r="AJ284" s="242"/>
      <c r="AK284" s="242"/>
      <c r="AL284" s="242"/>
      <c r="AM284" s="242"/>
      <c r="AN284" s="242"/>
      <c r="AO284" s="242"/>
      <c r="AP284" s="242"/>
      <c r="AQ284" s="242"/>
      <c r="AR284" s="242"/>
      <c r="AS284" s="242"/>
      <c r="AT284" s="242"/>
      <c r="AU284" s="242"/>
      <c r="AV284" s="242"/>
      <c r="AW284" s="242"/>
      <c r="AX284" s="5"/>
      <c r="AY284" s="5"/>
      <c r="AZ284" s="5"/>
    </row>
    <row r="285" spans="1:52" ht="7.2" customHeight="1" x14ac:dyDescent="0.3">
      <c r="A285" s="5"/>
      <c r="B285" s="5"/>
      <c r="C285" s="5"/>
      <c r="D285" s="5"/>
      <c r="E285" s="5"/>
      <c r="F285" s="5"/>
      <c r="G285" s="5"/>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5"/>
      <c r="AY285" s="5"/>
      <c r="AZ285" s="5"/>
    </row>
    <row r="286" spans="1:52" ht="7.2" customHeight="1" x14ac:dyDescent="0.3">
      <c r="A286" s="5"/>
      <c r="B286" s="5"/>
      <c r="C286" s="5"/>
      <c r="D286" s="5"/>
      <c r="E286" s="5"/>
      <c r="F286" s="5"/>
      <c r="G286" s="5"/>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5"/>
      <c r="AY286" s="5"/>
      <c r="AZ286" s="5"/>
    </row>
    <row r="287" spans="1:52" ht="7.2" customHeight="1" x14ac:dyDescent="0.3">
      <c r="A287" s="5"/>
      <c r="B287" s="5"/>
      <c r="C287" s="5"/>
      <c r="D287" s="5"/>
      <c r="E287" s="242" t="s">
        <v>33</v>
      </c>
      <c r="F287" s="242"/>
      <c r="G287" s="242"/>
      <c r="H287" s="242"/>
      <c r="I287" s="242"/>
      <c r="J287" s="242"/>
      <c r="K287" s="242"/>
      <c r="L287" s="242"/>
      <c r="M287" s="242"/>
      <c r="N287" s="242"/>
      <c r="O287" s="242"/>
      <c r="P287" s="242"/>
      <c r="Q287" s="242"/>
      <c r="R287" s="242"/>
      <c r="S287" s="242"/>
      <c r="T287" s="242"/>
      <c r="U287" s="242"/>
      <c r="V287" s="242"/>
      <c r="W287" s="242"/>
      <c r="X287" s="242"/>
      <c r="Y287" s="242"/>
      <c r="Z287" s="242"/>
      <c r="AA287" s="242"/>
      <c r="AB287" s="242"/>
      <c r="AC287" s="242"/>
      <c r="AD287" s="242"/>
      <c r="AE287" s="242"/>
      <c r="AF287" s="242"/>
      <c r="AG287" s="242"/>
      <c r="AH287" s="242"/>
      <c r="AI287" s="242"/>
      <c r="AJ287" s="242"/>
      <c r="AK287" s="242"/>
      <c r="AL287" s="242"/>
      <c r="AM287" s="242"/>
      <c r="AN287" s="242"/>
      <c r="AO287" s="242"/>
      <c r="AP287" s="242"/>
      <c r="AQ287" s="242"/>
      <c r="AR287" s="242"/>
      <c r="AS287" s="242"/>
      <c r="AT287" s="242"/>
      <c r="AU287" s="242"/>
      <c r="AV287" s="242"/>
      <c r="AW287" s="242"/>
      <c r="AX287" s="5"/>
      <c r="AY287" s="5"/>
      <c r="AZ287" s="5"/>
    </row>
    <row r="288" spans="1:52" ht="7.2" customHeight="1" x14ac:dyDescent="0.3">
      <c r="A288" s="5"/>
      <c r="B288" s="5"/>
      <c r="C288" s="5"/>
      <c r="D288" s="5"/>
      <c r="E288" s="242"/>
      <c r="F288" s="242"/>
      <c r="G288" s="242"/>
      <c r="H288" s="242"/>
      <c r="I288" s="242"/>
      <c r="J288" s="242"/>
      <c r="K288" s="242"/>
      <c r="L288" s="242"/>
      <c r="M288" s="242"/>
      <c r="N288" s="242"/>
      <c r="O288" s="242"/>
      <c r="P288" s="242"/>
      <c r="Q288" s="242"/>
      <c r="R288" s="242"/>
      <c r="S288" s="242"/>
      <c r="T288" s="242"/>
      <c r="U288" s="242"/>
      <c r="V288" s="242"/>
      <c r="W288" s="242"/>
      <c r="X288" s="242"/>
      <c r="Y288" s="242"/>
      <c r="Z288" s="242"/>
      <c r="AA288" s="242"/>
      <c r="AB288" s="242"/>
      <c r="AC288" s="242"/>
      <c r="AD288" s="242"/>
      <c r="AE288" s="242"/>
      <c r="AF288" s="242"/>
      <c r="AG288" s="242"/>
      <c r="AH288" s="242"/>
      <c r="AI288" s="242"/>
      <c r="AJ288" s="242"/>
      <c r="AK288" s="242"/>
      <c r="AL288" s="242"/>
      <c r="AM288" s="242"/>
      <c r="AN288" s="242"/>
      <c r="AO288" s="242"/>
      <c r="AP288" s="242"/>
      <c r="AQ288" s="242"/>
      <c r="AR288" s="242"/>
      <c r="AS288" s="242"/>
      <c r="AT288" s="242"/>
      <c r="AU288" s="242"/>
      <c r="AV288" s="242"/>
      <c r="AW288" s="242"/>
      <c r="AX288" s="5"/>
      <c r="AY288" s="5"/>
      <c r="AZ288" s="5"/>
    </row>
    <row r="289" spans="1:52" ht="7.2" customHeight="1" x14ac:dyDescent="0.3">
      <c r="A289" s="5"/>
      <c r="B289" s="5"/>
      <c r="C289" s="5"/>
      <c r="D289" s="5"/>
      <c r="E289" s="242"/>
      <c r="F289" s="242"/>
      <c r="G289" s="242"/>
      <c r="H289" s="242"/>
      <c r="I289" s="242"/>
      <c r="J289" s="242"/>
      <c r="K289" s="242"/>
      <c r="L289" s="242"/>
      <c r="M289" s="242"/>
      <c r="N289" s="242"/>
      <c r="O289" s="242"/>
      <c r="P289" s="242"/>
      <c r="Q289" s="242"/>
      <c r="R289" s="242"/>
      <c r="S289" s="242"/>
      <c r="T289" s="242"/>
      <c r="U289" s="242"/>
      <c r="V289" s="242"/>
      <c r="W289" s="242"/>
      <c r="X289" s="242"/>
      <c r="Y289" s="242"/>
      <c r="Z289" s="242"/>
      <c r="AA289" s="242"/>
      <c r="AB289" s="242"/>
      <c r="AC289" s="242"/>
      <c r="AD289" s="242"/>
      <c r="AE289" s="242"/>
      <c r="AF289" s="242"/>
      <c r="AG289" s="242"/>
      <c r="AH289" s="242"/>
      <c r="AI289" s="242"/>
      <c r="AJ289" s="242"/>
      <c r="AK289" s="242"/>
      <c r="AL289" s="242"/>
      <c r="AM289" s="242"/>
      <c r="AN289" s="242"/>
      <c r="AO289" s="242"/>
      <c r="AP289" s="242"/>
      <c r="AQ289" s="242"/>
      <c r="AR289" s="242"/>
      <c r="AS289" s="242"/>
      <c r="AT289" s="242"/>
      <c r="AU289" s="242"/>
      <c r="AV289" s="242"/>
      <c r="AW289" s="242"/>
      <c r="AX289" s="5"/>
      <c r="AY289" s="5"/>
      <c r="AZ289" s="5"/>
    </row>
    <row r="290" spans="1:52" ht="7.2" customHeight="1" x14ac:dyDescent="0.3">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row>
    <row r="291" spans="1:52" ht="7.2" customHeight="1" x14ac:dyDescent="0.3">
      <c r="A291" s="5"/>
      <c r="B291" s="5"/>
      <c r="C291" s="5"/>
      <c r="D291" s="5"/>
      <c r="E291" s="5"/>
      <c r="F291" s="5"/>
      <c r="G291" s="5"/>
      <c r="H291" s="242" t="s">
        <v>34</v>
      </c>
      <c r="I291" s="242"/>
      <c r="J291" s="242"/>
      <c r="K291" s="242"/>
      <c r="L291" s="242"/>
      <c r="M291" s="242"/>
      <c r="N291" s="242"/>
      <c r="O291" s="242"/>
      <c r="P291" s="242"/>
      <c r="Q291" s="242"/>
      <c r="R291" s="242"/>
      <c r="S291" s="242"/>
      <c r="T291" s="242"/>
      <c r="U291" s="242"/>
      <c r="V291" s="242"/>
      <c r="W291" s="242"/>
      <c r="X291" s="242"/>
      <c r="Y291" s="242"/>
      <c r="Z291" s="242"/>
      <c r="AA291" s="242"/>
      <c r="AB291" s="242"/>
      <c r="AC291" s="242"/>
      <c r="AD291" s="242"/>
      <c r="AE291" s="242"/>
      <c r="AF291" s="242"/>
      <c r="AG291" s="242"/>
      <c r="AH291" s="242"/>
      <c r="AI291" s="242"/>
      <c r="AJ291" s="242"/>
      <c r="AK291" s="242"/>
      <c r="AL291" s="242"/>
      <c r="AM291" s="242"/>
      <c r="AN291" s="242"/>
      <c r="AO291" s="242"/>
      <c r="AP291" s="242"/>
      <c r="AQ291" s="242"/>
      <c r="AR291" s="242"/>
      <c r="AS291" s="242"/>
      <c r="AT291" s="242"/>
      <c r="AU291" s="242"/>
      <c r="AV291" s="242"/>
      <c r="AW291" s="242"/>
      <c r="AX291" s="5"/>
      <c r="AY291" s="5"/>
      <c r="AZ291" s="5"/>
    </row>
    <row r="292" spans="1:52" ht="7.2" customHeight="1" x14ac:dyDescent="0.3">
      <c r="A292" s="5"/>
      <c r="B292" s="5"/>
      <c r="C292" s="5"/>
      <c r="D292" s="5"/>
      <c r="E292" s="5"/>
      <c r="F292" s="5"/>
      <c r="G292" s="5"/>
      <c r="H292" s="242"/>
      <c r="I292" s="242"/>
      <c r="J292" s="242"/>
      <c r="K292" s="242"/>
      <c r="L292" s="242"/>
      <c r="M292" s="242"/>
      <c r="N292" s="242"/>
      <c r="O292" s="242"/>
      <c r="P292" s="242"/>
      <c r="Q292" s="242"/>
      <c r="R292" s="242"/>
      <c r="S292" s="242"/>
      <c r="T292" s="242"/>
      <c r="U292" s="242"/>
      <c r="V292" s="242"/>
      <c r="W292" s="242"/>
      <c r="X292" s="242"/>
      <c r="Y292" s="242"/>
      <c r="Z292" s="242"/>
      <c r="AA292" s="242"/>
      <c r="AB292" s="242"/>
      <c r="AC292" s="242"/>
      <c r="AD292" s="242"/>
      <c r="AE292" s="242"/>
      <c r="AF292" s="242"/>
      <c r="AG292" s="242"/>
      <c r="AH292" s="242"/>
      <c r="AI292" s="242"/>
      <c r="AJ292" s="242"/>
      <c r="AK292" s="242"/>
      <c r="AL292" s="242"/>
      <c r="AM292" s="242"/>
      <c r="AN292" s="242"/>
      <c r="AO292" s="242"/>
      <c r="AP292" s="242"/>
      <c r="AQ292" s="242"/>
      <c r="AR292" s="242"/>
      <c r="AS292" s="242"/>
      <c r="AT292" s="242"/>
      <c r="AU292" s="242"/>
      <c r="AV292" s="242"/>
      <c r="AW292" s="242"/>
      <c r="AX292" s="5"/>
      <c r="AY292" s="5"/>
      <c r="AZ292" s="5"/>
    </row>
    <row r="293" spans="1:52" ht="7.2" customHeight="1" x14ac:dyDescent="0.3">
      <c r="A293" s="5"/>
      <c r="B293" s="5"/>
      <c r="C293" s="5"/>
      <c r="D293" s="5"/>
      <c r="E293" s="5"/>
      <c r="F293" s="5"/>
      <c r="G293" s="5"/>
      <c r="H293" s="242"/>
      <c r="I293" s="242"/>
      <c r="J293" s="242"/>
      <c r="K293" s="242"/>
      <c r="L293" s="242"/>
      <c r="M293" s="242"/>
      <c r="N293" s="242"/>
      <c r="O293" s="242"/>
      <c r="P293" s="242"/>
      <c r="Q293" s="242"/>
      <c r="R293" s="242"/>
      <c r="S293" s="242"/>
      <c r="T293" s="242"/>
      <c r="U293" s="242"/>
      <c r="V293" s="242"/>
      <c r="W293" s="242"/>
      <c r="X293" s="242"/>
      <c r="Y293" s="242"/>
      <c r="Z293" s="242"/>
      <c r="AA293" s="242"/>
      <c r="AB293" s="242"/>
      <c r="AC293" s="242"/>
      <c r="AD293" s="242"/>
      <c r="AE293" s="242"/>
      <c r="AF293" s="242"/>
      <c r="AG293" s="242"/>
      <c r="AH293" s="242"/>
      <c r="AI293" s="242"/>
      <c r="AJ293" s="242"/>
      <c r="AK293" s="242"/>
      <c r="AL293" s="242"/>
      <c r="AM293" s="242"/>
      <c r="AN293" s="242"/>
      <c r="AO293" s="242"/>
      <c r="AP293" s="242"/>
      <c r="AQ293" s="242"/>
      <c r="AR293" s="242"/>
      <c r="AS293" s="242"/>
      <c r="AT293" s="242"/>
      <c r="AU293" s="242"/>
      <c r="AV293" s="242"/>
      <c r="AW293" s="242"/>
      <c r="AX293" s="5"/>
      <c r="AY293" s="5"/>
      <c r="AZ293" s="5"/>
    </row>
    <row r="294" spans="1:52" ht="7.2" customHeight="1" x14ac:dyDescent="0.3">
      <c r="A294" s="5"/>
      <c r="B294" s="5"/>
      <c r="C294" s="5"/>
      <c r="D294" s="5"/>
      <c r="E294" s="5"/>
      <c r="F294" s="5"/>
      <c r="G294" s="5"/>
      <c r="H294" s="242"/>
      <c r="I294" s="242"/>
      <c r="J294" s="242"/>
      <c r="K294" s="242"/>
      <c r="L294" s="242"/>
      <c r="M294" s="242"/>
      <c r="N294" s="242"/>
      <c r="O294" s="242"/>
      <c r="P294" s="242"/>
      <c r="Q294" s="242"/>
      <c r="R294" s="242"/>
      <c r="S294" s="242"/>
      <c r="T294" s="242"/>
      <c r="U294" s="242"/>
      <c r="V294" s="242"/>
      <c r="W294" s="242"/>
      <c r="X294" s="242"/>
      <c r="Y294" s="242"/>
      <c r="Z294" s="242"/>
      <c r="AA294" s="242"/>
      <c r="AB294" s="242"/>
      <c r="AC294" s="242"/>
      <c r="AD294" s="242"/>
      <c r="AE294" s="242"/>
      <c r="AF294" s="242"/>
      <c r="AG294" s="242"/>
      <c r="AH294" s="242"/>
      <c r="AI294" s="242"/>
      <c r="AJ294" s="242"/>
      <c r="AK294" s="242"/>
      <c r="AL294" s="242"/>
      <c r="AM294" s="242"/>
      <c r="AN294" s="242"/>
      <c r="AO294" s="242"/>
      <c r="AP294" s="242"/>
      <c r="AQ294" s="242"/>
      <c r="AR294" s="242"/>
      <c r="AS294" s="242"/>
      <c r="AT294" s="242"/>
      <c r="AU294" s="242"/>
      <c r="AV294" s="242"/>
      <c r="AW294" s="242"/>
      <c r="AX294" s="5"/>
      <c r="AY294" s="5"/>
      <c r="AZ294" s="5"/>
    </row>
    <row r="295" spans="1:52" ht="7.2" customHeight="1" x14ac:dyDescent="0.3">
      <c r="A295" s="5"/>
      <c r="B295" s="5"/>
      <c r="C295" s="5"/>
      <c r="D295" s="5"/>
      <c r="E295" s="5"/>
      <c r="F295" s="5"/>
      <c r="G295" s="5"/>
      <c r="H295" s="242"/>
      <c r="I295" s="242"/>
      <c r="J295" s="242"/>
      <c r="K295" s="242"/>
      <c r="L295" s="242"/>
      <c r="M295" s="242"/>
      <c r="N295" s="242"/>
      <c r="O295" s="242"/>
      <c r="P295" s="242"/>
      <c r="Q295" s="242"/>
      <c r="R295" s="242"/>
      <c r="S295" s="242"/>
      <c r="T295" s="242"/>
      <c r="U295" s="242"/>
      <c r="V295" s="242"/>
      <c r="W295" s="242"/>
      <c r="X295" s="242"/>
      <c r="Y295" s="242"/>
      <c r="Z295" s="242"/>
      <c r="AA295" s="242"/>
      <c r="AB295" s="242"/>
      <c r="AC295" s="242"/>
      <c r="AD295" s="242"/>
      <c r="AE295" s="242"/>
      <c r="AF295" s="242"/>
      <c r="AG295" s="242"/>
      <c r="AH295" s="242"/>
      <c r="AI295" s="242"/>
      <c r="AJ295" s="242"/>
      <c r="AK295" s="242"/>
      <c r="AL295" s="242"/>
      <c r="AM295" s="242"/>
      <c r="AN295" s="242"/>
      <c r="AO295" s="242"/>
      <c r="AP295" s="242"/>
      <c r="AQ295" s="242"/>
      <c r="AR295" s="242"/>
      <c r="AS295" s="242"/>
      <c r="AT295" s="242"/>
      <c r="AU295" s="242"/>
      <c r="AV295" s="242"/>
      <c r="AW295" s="242"/>
      <c r="AX295" s="5"/>
      <c r="AY295" s="5"/>
      <c r="AZ295" s="5"/>
    </row>
    <row r="296" spans="1:52" ht="7.2" customHeight="1" x14ac:dyDescent="0.3">
      <c r="A296" s="5"/>
      <c r="B296" s="5"/>
      <c r="C296" s="5"/>
      <c r="D296" s="5"/>
      <c r="E296" s="5"/>
      <c r="F296" s="5"/>
      <c r="G296" s="5"/>
      <c r="H296" s="242"/>
      <c r="I296" s="242"/>
      <c r="J296" s="242"/>
      <c r="K296" s="242"/>
      <c r="L296" s="242"/>
      <c r="M296" s="242"/>
      <c r="N296" s="242"/>
      <c r="O296" s="242"/>
      <c r="P296" s="242"/>
      <c r="Q296" s="242"/>
      <c r="R296" s="242"/>
      <c r="S296" s="242"/>
      <c r="T296" s="242"/>
      <c r="U296" s="242"/>
      <c r="V296" s="242"/>
      <c r="W296" s="242"/>
      <c r="X296" s="242"/>
      <c r="Y296" s="242"/>
      <c r="Z296" s="242"/>
      <c r="AA296" s="242"/>
      <c r="AB296" s="242"/>
      <c r="AC296" s="242"/>
      <c r="AD296" s="242"/>
      <c r="AE296" s="242"/>
      <c r="AF296" s="242"/>
      <c r="AG296" s="242"/>
      <c r="AH296" s="242"/>
      <c r="AI296" s="242"/>
      <c r="AJ296" s="242"/>
      <c r="AK296" s="242"/>
      <c r="AL296" s="242"/>
      <c r="AM296" s="242"/>
      <c r="AN296" s="242"/>
      <c r="AO296" s="242"/>
      <c r="AP296" s="242"/>
      <c r="AQ296" s="242"/>
      <c r="AR296" s="242"/>
      <c r="AS296" s="242"/>
      <c r="AT296" s="242"/>
      <c r="AU296" s="242"/>
      <c r="AV296" s="242"/>
      <c r="AW296" s="242"/>
      <c r="AX296" s="5"/>
      <c r="AY296" s="5"/>
      <c r="AZ296" s="5"/>
    </row>
    <row r="297" spans="1:52" ht="7.2" customHeight="1" x14ac:dyDescent="0.3">
      <c r="A297" s="5"/>
      <c r="B297" s="5"/>
      <c r="C297" s="5"/>
      <c r="D297" s="5"/>
      <c r="E297" s="5"/>
      <c r="F297" s="5"/>
      <c r="G297" s="5"/>
      <c r="H297" s="242"/>
      <c r="I297" s="242"/>
      <c r="J297" s="242"/>
      <c r="K297" s="242"/>
      <c r="L297" s="242"/>
      <c r="M297" s="242"/>
      <c r="N297" s="242"/>
      <c r="O297" s="242"/>
      <c r="P297" s="242"/>
      <c r="Q297" s="242"/>
      <c r="R297" s="242"/>
      <c r="S297" s="242"/>
      <c r="T297" s="242"/>
      <c r="U297" s="242"/>
      <c r="V297" s="242"/>
      <c r="W297" s="242"/>
      <c r="X297" s="242"/>
      <c r="Y297" s="242"/>
      <c r="Z297" s="242"/>
      <c r="AA297" s="242"/>
      <c r="AB297" s="242"/>
      <c r="AC297" s="242"/>
      <c r="AD297" s="242"/>
      <c r="AE297" s="242"/>
      <c r="AF297" s="242"/>
      <c r="AG297" s="242"/>
      <c r="AH297" s="242"/>
      <c r="AI297" s="242"/>
      <c r="AJ297" s="242"/>
      <c r="AK297" s="242"/>
      <c r="AL297" s="242"/>
      <c r="AM297" s="242"/>
      <c r="AN297" s="242"/>
      <c r="AO297" s="242"/>
      <c r="AP297" s="242"/>
      <c r="AQ297" s="242"/>
      <c r="AR297" s="242"/>
      <c r="AS297" s="242"/>
      <c r="AT297" s="242"/>
      <c r="AU297" s="242"/>
      <c r="AV297" s="242"/>
      <c r="AW297" s="242"/>
      <c r="AX297" s="5"/>
      <c r="AY297" s="5"/>
      <c r="AZ297" s="5"/>
    </row>
    <row r="298" spans="1:52" ht="7.2" customHeight="1" x14ac:dyDescent="0.3">
      <c r="A298" s="5"/>
      <c r="B298" s="5"/>
      <c r="C298" s="5"/>
      <c r="D298" s="5"/>
      <c r="E298" s="5"/>
      <c r="F298" s="5"/>
      <c r="G298" s="5"/>
      <c r="H298" s="242"/>
      <c r="I298" s="242"/>
      <c r="J298" s="242"/>
      <c r="K298" s="242"/>
      <c r="L298" s="242"/>
      <c r="M298" s="242"/>
      <c r="N298" s="242"/>
      <c r="O298" s="242"/>
      <c r="P298" s="242"/>
      <c r="Q298" s="242"/>
      <c r="R298" s="242"/>
      <c r="S298" s="242"/>
      <c r="T298" s="242"/>
      <c r="U298" s="242"/>
      <c r="V298" s="242"/>
      <c r="W298" s="242"/>
      <c r="X298" s="242"/>
      <c r="Y298" s="242"/>
      <c r="Z298" s="242"/>
      <c r="AA298" s="242"/>
      <c r="AB298" s="242"/>
      <c r="AC298" s="242"/>
      <c r="AD298" s="242"/>
      <c r="AE298" s="242"/>
      <c r="AF298" s="242"/>
      <c r="AG298" s="242"/>
      <c r="AH298" s="242"/>
      <c r="AI298" s="242"/>
      <c r="AJ298" s="242"/>
      <c r="AK298" s="242"/>
      <c r="AL298" s="242"/>
      <c r="AM298" s="242"/>
      <c r="AN298" s="242"/>
      <c r="AO298" s="242"/>
      <c r="AP298" s="242"/>
      <c r="AQ298" s="242"/>
      <c r="AR298" s="242"/>
      <c r="AS298" s="242"/>
      <c r="AT298" s="242"/>
      <c r="AU298" s="242"/>
      <c r="AV298" s="242"/>
      <c r="AW298" s="242"/>
      <c r="AX298" s="5"/>
      <c r="AY298" s="5"/>
      <c r="AZ298" s="5"/>
    </row>
    <row r="299" spans="1:52" ht="7.2" customHeight="1" x14ac:dyDescent="0.3">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row>
    <row r="300" spans="1:52" ht="7.2" customHeight="1" x14ac:dyDescent="0.3">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row>
    <row r="301" spans="1:52" ht="7.2" customHeight="1" x14ac:dyDescent="0.3">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row>
    <row r="302" spans="1:52" ht="7.2" customHeight="1" x14ac:dyDescent="0.3">
      <c r="A302" s="5"/>
      <c r="B302" s="5"/>
      <c r="C302" s="5"/>
      <c r="D302" s="5"/>
      <c r="E302" s="5"/>
      <c r="F302" s="247" t="s">
        <v>36</v>
      </c>
      <c r="G302" s="247"/>
      <c r="H302" s="247"/>
      <c r="I302" s="247"/>
      <c r="J302" s="247"/>
      <c r="K302" s="247"/>
      <c r="L302" s="247"/>
      <c r="M302" s="247"/>
      <c r="N302" s="247"/>
      <c r="O302" s="247"/>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row>
    <row r="303" spans="1:52" ht="7.2" customHeight="1" x14ac:dyDescent="0.3">
      <c r="A303" s="5"/>
      <c r="B303" s="5"/>
      <c r="C303" s="5"/>
      <c r="D303" s="5"/>
      <c r="E303" s="5"/>
      <c r="F303" s="247"/>
      <c r="G303" s="247"/>
      <c r="H303" s="247"/>
      <c r="I303" s="247"/>
      <c r="J303" s="247"/>
      <c r="K303" s="247"/>
      <c r="L303" s="247"/>
      <c r="M303" s="247"/>
      <c r="N303" s="247"/>
      <c r="O303" s="247"/>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row>
    <row r="304" spans="1:52" ht="7.2" customHeight="1" x14ac:dyDescent="0.3">
      <c r="A304" s="5"/>
      <c r="B304" s="5"/>
      <c r="C304" s="5"/>
      <c r="D304" s="5"/>
      <c r="E304" s="5"/>
      <c r="F304" s="247"/>
      <c r="G304" s="247"/>
      <c r="H304" s="247"/>
      <c r="I304" s="247"/>
      <c r="J304" s="247"/>
      <c r="K304" s="247"/>
      <c r="L304" s="247"/>
      <c r="M304" s="247"/>
      <c r="N304" s="247"/>
      <c r="O304" s="247"/>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row>
    <row r="305" spans="1:52" ht="7.2" customHeight="1" x14ac:dyDescent="0.3">
      <c r="A305" s="5"/>
      <c r="B305" s="5"/>
      <c r="C305" s="5"/>
      <c r="D305" s="5"/>
      <c r="E305" s="5"/>
      <c r="F305" s="247"/>
      <c r="G305" s="247"/>
      <c r="H305" s="247"/>
      <c r="I305" s="247"/>
      <c r="J305" s="247"/>
      <c r="K305" s="247"/>
      <c r="L305" s="247"/>
      <c r="M305" s="247"/>
      <c r="N305" s="247"/>
      <c r="O305" s="247"/>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row>
    <row r="306" spans="1:52" ht="7.2" customHeight="1" x14ac:dyDescent="0.3">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row>
    <row r="307" spans="1:52" ht="7.2" customHeight="1" x14ac:dyDescent="0.3">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row>
    <row r="308" spans="1:52" ht="7.2" customHeight="1" x14ac:dyDescent="0.3">
      <c r="A308" s="5"/>
      <c r="B308" s="5"/>
      <c r="C308" s="5"/>
      <c r="D308" s="5"/>
      <c r="E308" s="242" t="s">
        <v>37</v>
      </c>
      <c r="F308" s="242"/>
      <c r="G308" s="242"/>
      <c r="H308" s="242"/>
      <c r="I308" s="242"/>
      <c r="J308" s="242"/>
      <c r="K308" s="242"/>
      <c r="L308" s="242"/>
      <c r="M308" s="242"/>
      <c r="N308" s="242"/>
      <c r="O308" s="242"/>
      <c r="P308" s="242"/>
      <c r="Q308" s="242"/>
      <c r="R308" s="242"/>
      <c r="S308" s="242"/>
      <c r="T308" s="242"/>
      <c r="U308" s="242"/>
      <c r="V308" s="242"/>
      <c r="W308" s="242"/>
      <c r="X308" s="242"/>
      <c r="Y308" s="242"/>
      <c r="Z308" s="242"/>
      <c r="AA308" s="242"/>
      <c r="AB308" s="242"/>
      <c r="AC308" s="242"/>
      <c r="AD308" s="242"/>
      <c r="AE308" s="242"/>
      <c r="AF308" s="242"/>
      <c r="AG308" s="242"/>
      <c r="AH308" s="242"/>
      <c r="AI308" s="242"/>
      <c r="AJ308" s="242"/>
      <c r="AK308" s="242"/>
      <c r="AL308" s="242"/>
      <c r="AM308" s="242"/>
      <c r="AN308" s="242"/>
      <c r="AO308" s="242"/>
      <c r="AP308" s="242"/>
      <c r="AQ308" s="242"/>
      <c r="AR308" s="242"/>
      <c r="AS308" s="242"/>
      <c r="AT308" s="242"/>
      <c r="AU308" s="242"/>
      <c r="AV308" s="242"/>
      <c r="AW308" s="242"/>
      <c r="AX308" s="5"/>
      <c r="AY308" s="5"/>
      <c r="AZ308" s="5"/>
    </row>
    <row r="309" spans="1:52" ht="7.2" customHeight="1" x14ac:dyDescent="0.3">
      <c r="A309" s="5"/>
      <c r="B309" s="5"/>
      <c r="C309" s="5"/>
      <c r="D309" s="5"/>
      <c r="E309" s="242"/>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5"/>
      <c r="AY309" s="5"/>
      <c r="AZ309" s="5"/>
    </row>
    <row r="310" spans="1:52" ht="7.2" customHeight="1" x14ac:dyDescent="0.3">
      <c r="A310" s="5"/>
      <c r="B310" s="5"/>
      <c r="C310" s="5"/>
      <c r="D310" s="5"/>
      <c r="E310" s="242"/>
      <c r="F310" s="242"/>
      <c r="G310" s="242"/>
      <c r="H310" s="242"/>
      <c r="I310" s="242"/>
      <c r="J310" s="242"/>
      <c r="K310" s="242"/>
      <c r="L310" s="242"/>
      <c r="M310" s="242"/>
      <c r="N310" s="242"/>
      <c r="O310" s="242"/>
      <c r="P310" s="242"/>
      <c r="Q310" s="242"/>
      <c r="R310" s="242"/>
      <c r="S310" s="242"/>
      <c r="T310" s="242"/>
      <c r="U310" s="242"/>
      <c r="V310" s="242"/>
      <c r="W310" s="242"/>
      <c r="X310" s="242"/>
      <c r="Y310" s="242"/>
      <c r="Z310" s="242"/>
      <c r="AA310" s="242"/>
      <c r="AB310" s="242"/>
      <c r="AC310" s="242"/>
      <c r="AD310" s="242"/>
      <c r="AE310" s="242"/>
      <c r="AF310" s="242"/>
      <c r="AG310" s="242"/>
      <c r="AH310" s="242"/>
      <c r="AI310" s="242"/>
      <c r="AJ310" s="242"/>
      <c r="AK310" s="242"/>
      <c r="AL310" s="242"/>
      <c r="AM310" s="242"/>
      <c r="AN310" s="242"/>
      <c r="AO310" s="242"/>
      <c r="AP310" s="242"/>
      <c r="AQ310" s="242"/>
      <c r="AR310" s="242"/>
      <c r="AS310" s="242"/>
      <c r="AT310" s="242"/>
      <c r="AU310" s="242"/>
      <c r="AV310" s="242"/>
      <c r="AW310" s="242"/>
      <c r="AX310" s="5"/>
      <c r="AY310" s="5"/>
      <c r="AZ310" s="5"/>
    </row>
    <row r="311" spans="1:52" ht="7.2" customHeight="1" x14ac:dyDescent="0.3">
      <c r="A311" s="5"/>
      <c r="B311" s="5"/>
      <c r="C311" s="5"/>
      <c r="D311" s="5"/>
      <c r="E311" s="242"/>
      <c r="F311" s="242"/>
      <c r="G311" s="242"/>
      <c r="H311" s="242"/>
      <c r="I311" s="242"/>
      <c r="J311" s="242"/>
      <c r="K311" s="242"/>
      <c r="L311" s="242"/>
      <c r="M311" s="242"/>
      <c r="N311" s="242"/>
      <c r="O311" s="242"/>
      <c r="P311" s="242"/>
      <c r="Q311" s="242"/>
      <c r="R311" s="242"/>
      <c r="S311" s="242"/>
      <c r="T311" s="242"/>
      <c r="U311" s="242"/>
      <c r="V311" s="242"/>
      <c r="W311" s="242"/>
      <c r="X311" s="242"/>
      <c r="Y311" s="242"/>
      <c r="Z311" s="242"/>
      <c r="AA311" s="242"/>
      <c r="AB311" s="242"/>
      <c r="AC311" s="242"/>
      <c r="AD311" s="242"/>
      <c r="AE311" s="242"/>
      <c r="AF311" s="242"/>
      <c r="AG311" s="242"/>
      <c r="AH311" s="242"/>
      <c r="AI311" s="242"/>
      <c r="AJ311" s="242"/>
      <c r="AK311" s="242"/>
      <c r="AL311" s="242"/>
      <c r="AM311" s="242"/>
      <c r="AN311" s="242"/>
      <c r="AO311" s="242"/>
      <c r="AP311" s="242"/>
      <c r="AQ311" s="242"/>
      <c r="AR311" s="242"/>
      <c r="AS311" s="242"/>
      <c r="AT311" s="242"/>
      <c r="AU311" s="242"/>
      <c r="AV311" s="242"/>
      <c r="AW311" s="242"/>
      <c r="AX311" s="5"/>
      <c r="AY311" s="5"/>
      <c r="AZ311" s="5"/>
    </row>
    <row r="312" spans="1:52" ht="7.2" customHeight="1" x14ac:dyDescent="0.3">
      <c r="A312" s="5"/>
      <c r="B312" s="5"/>
      <c r="C312" s="5"/>
      <c r="D312" s="5"/>
      <c r="E312" s="242"/>
      <c r="F312" s="242"/>
      <c r="G312" s="242"/>
      <c r="H312" s="242"/>
      <c r="I312" s="242"/>
      <c r="J312" s="242"/>
      <c r="K312" s="242"/>
      <c r="L312" s="242"/>
      <c r="M312" s="242"/>
      <c r="N312" s="242"/>
      <c r="O312" s="242"/>
      <c r="P312" s="242"/>
      <c r="Q312" s="242"/>
      <c r="R312" s="242"/>
      <c r="S312" s="242"/>
      <c r="T312" s="242"/>
      <c r="U312" s="242"/>
      <c r="V312" s="242"/>
      <c r="W312" s="242"/>
      <c r="X312" s="242"/>
      <c r="Y312" s="242"/>
      <c r="Z312" s="242"/>
      <c r="AA312" s="242"/>
      <c r="AB312" s="242"/>
      <c r="AC312" s="242"/>
      <c r="AD312" s="242"/>
      <c r="AE312" s="242"/>
      <c r="AF312" s="242"/>
      <c r="AG312" s="242"/>
      <c r="AH312" s="242"/>
      <c r="AI312" s="242"/>
      <c r="AJ312" s="242"/>
      <c r="AK312" s="242"/>
      <c r="AL312" s="242"/>
      <c r="AM312" s="242"/>
      <c r="AN312" s="242"/>
      <c r="AO312" s="242"/>
      <c r="AP312" s="242"/>
      <c r="AQ312" s="242"/>
      <c r="AR312" s="242"/>
      <c r="AS312" s="242"/>
      <c r="AT312" s="242"/>
      <c r="AU312" s="242"/>
      <c r="AV312" s="242"/>
      <c r="AW312" s="242"/>
      <c r="AX312" s="5"/>
      <c r="AY312" s="5"/>
      <c r="AZ312" s="5"/>
    </row>
    <row r="313" spans="1:52" ht="7.2" customHeight="1" x14ac:dyDescent="0.3">
      <c r="A313" s="5"/>
      <c r="B313" s="5"/>
      <c r="C313" s="5"/>
      <c r="D313" s="5"/>
      <c r="E313" s="242"/>
      <c r="F313" s="242"/>
      <c r="G313" s="242"/>
      <c r="H313" s="242"/>
      <c r="I313" s="242"/>
      <c r="J313" s="242"/>
      <c r="K313" s="242"/>
      <c r="L313" s="242"/>
      <c r="M313" s="242"/>
      <c r="N313" s="242"/>
      <c r="O313" s="242"/>
      <c r="P313" s="242"/>
      <c r="Q313" s="242"/>
      <c r="R313" s="242"/>
      <c r="S313" s="242"/>
      <c r="T313" s="242"/>
      <c r="U313" s="242"/>
      <c r="V313" s="242"/>
      <c r="W313" s="242"/>
      <c r="X313" s="242"/>
      <c r="Y313" s="242"/>
      <c r="Z313" s="242"/>
      <c r="AA313" s="242"/>
      <c r="AB313" s="242"/>
      <c r="AC313" s="242"/>
      <c r="AD313" s="242"/>
      <c r="AE313" s="242"/>
      <c r="AF313" s="242"/>
      <c r="AG313" s="242"/>
      <c r="AH313" s="242"/>
      <c r="AI313" s="242"/>
      <c r="AJ313" s="242"/>
      <c r="AK313" s="242"/>
      <c r="AL313" s="242"/>
      <c r="AM313" s="242"/>
      <c r="AN313" s="242"/>
      <c r="AO313" s="242"/>
      <c r="AP313" s="242"/>
      <c r="AQ313" s="242"/>
      <c r="AR313" s="242"/>
      <c r="AS313" s="242"/>
      <c r="AT313" s="242"/>
      <c r="AU313" s="242"/>
      <c r="AV313" s="242"/>
      <c r="AW313" s="242"/>
      <c r="AX313" s="5"/>
      <c r="AY313" s="5"/>
      <c r="AZ313" s="5"/>
    </row>
    <row r="314" spans="1:52" ht="7.2" customHeight="1" x14ac:dyDescent="0.3">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row>
    <row r="315" spans="1:52" ht="7.2" customHeight="1" x14ac:dyDescent="0.3">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row>
    <row r="316" spans="1:52" ht="7.2" customHeight="1" x14ac:dyDescent="0.3">
      <c r="A316" s="5"/>
      <c r="B316" s="5"/>
      <c r="C316" s="5"/>
      <c r="D316" s="5"/>
      <c r="E316" s="242" t="s">
        <v>38</v>
      </c>
      <c r="F316" s="242"/>
      <c r="G316" s="242"/>
      <c r="H316" s="242"/>
      <c r="I316" s="242"/>
      <c r="J316" s="242"/>
      <c r="K316" s="242"/>
      <c r="L316" s="242"/>
      <c r="M316" s="242"/>
      <c r="N316" s="242"/>
      <c r="O316" s="242"/>
      <c r="P316" s="242"/>
      <c r="Q316" s="242"/>
      <c r="R316" s="242"/>
      <c r="S316" s="242"/>
      <c r="T316" s="242"/>
      <c r="U316" s="242"/>
      <c r="V316" s="242"/>
      <c r="W316" s="242"/>
      <c r="X316" s="242"/>
      <c r="Y316" s="242"/>
      <c r="Z316" s="242"/>
      <c r="AA316" s="242"/>
      <c r="AB316" s="242"/>
      <c r="AC316" s="242"/>
      <c r="AD316" s="242"/>
      <c r="AE316" s="242"/>
      <c r="AF316" s="242"/>
      <c r="AG316" s="242"/>
      <c r="AH316" s="242"/>
      <c r="AI316" s="242"/>
      <c r="AJ316" s="242"/>
      <c r="AK316" s="242"/>
      <c r="AL316" s="242"/>
      <c r="AM316" s="242"/>
      <c r="AN316" s="242"/>
      <c r="AO316" s="242"/>
      <c r="AP316" s="242"/>
      <c r="AQ316" s="242"/>
      <c r="AR316" s="242"/>
      <c r="AS316" s="242"/>
      <c r="AT316" s="242"/>
      <c r="AU316" s="242"/>
      <c r="AV316" s="242"/>
      <c r="AW316" s="242"/>
      <c r="AX316" s="5"/>
      <c r="AY316" s="5"/>
      <c r="AZ316" s="5"/>
    </row>
    <row r="317" spans="1:52" ht="7.2" customHeight="1" x14ac:dyDescent="0.3">
      <c r="A317" s="5"/>
      <c r="B317" s="5"/>
      <c r="C317" s="5"/>
      <c r="D317" s="5"/>
      <c r="E317" s="242"/>
      <c r="F317" s="242"/>
      <c r="G317" s="242"/>
      <c r="H317" s="242"/>
      <c r="I317" s="242"/>
      <c r="J317" s="242"/>
      <c r="K317" s="242"/>
      <c r="L317" s="242"/>
      <c r="M317" s="242"/>
      <c r="N317" s="242"/>
      <c r="O317" s="242"/>
      <c r="P317" s="242"/>
      <c r="Q317" s="242"/>
      <c r="R317" s="242"/>
      <c r="S317" s="242"/>
      <c r="T317" s="242"/>
      <c r="U317" s="242"/>
      <c r="V317" s="242"/>
      <c r="W317" s="242"/>
      <c r="X317" s="242"/>
      <c r="Y317" s="242"/>
      <c r="Z317" s="242"/>
      <c r="AA317" s="242"/>
      <c r="AB317" s="242"/>
      <c r="AC317" s="242"/>
      <c r="AD317" s="242"/>
      <c r="AE317" s="242"/>
      <c r="AF317" s="242"/>
      <c r="AG317" s="242"/>
      <c r="AH317" s="242"/>
      <c r="AI317" s="242"/>
      <c r="AJ317" s="242"/>
      <c r="AK317" s="242"/>
      <c r="AL317" s="242"/>
      <c r="AM317" s="242"/>
      <c r="AN317" s="242"/>
      <c r="AO317" s="242"/>
      <c r="AP317" s="242"/>
      <c r="AQ317" s="242"/>
      <c r="AR317" s="242"/>
      <c r="AS317" s="242"/>
      <c r="AT317" s="242"/>
      <c r="AU317" s="242"/>
      <c r="AV317" s="242"/>
      <c r="AW317" s="242"/>
      <c r="AX317" s="5"/>
      <c r="AY317" s="5"/>
      <c r="AZ317" s="5"/>
    </row>
    <row r="318" spans="1:52" ht="7.2" customHeight="1" x14ac:dyDescent="0.3">
      <c r="A318" s="5"/>
      <c r="B318" s="5"/>
      <c r="C318" s="5"/>
      <c r="D318" s="5"/>
      <c r="E318" s="242"/>
      <c r="F318" s="242"/>
      <c r="G318" s="242"/>
      <c r="H318" s="242"/>
      <c r="I318" s="242"/>
      <c r="J318" s="242"/>
      <c r="K318" s="242"/>
      <c r="L318" s="242"/>
      <c r="M318" s="242"/>
      <c r="N318" s="242"/>
      <c r="O318" s="242"/>
      <c r="P318" s="242"/>
      <c r="Q318" s="242"/>
      <c r="R318" s="242"/>
      <c r="S318" s="242"/>
      <c r="T318" s="242"/>
      <c r="U318" s="242"/>
      <c r="V318" s="242"/>
      <c r="W318" s="242"/>
      <c r="X318" s="242"/>
      <c r="Y318" s="242"/>
      <c r="Z318" s="242"/>
      <c r="AA318" s="242"/>
      <c r="AB318" s="242"/>
      <c r="AC318" s="242"/>
      <c r="AD318" s="242"/>
      <c r="AE318" s="242"/>
      <c r="AF318" s="242"/>
      <c r="AG318" s="242"/>
      <c r="AH318" s="242"/>
      <c r="AI318" s="242"/>
      <c r="AJ318" s="242"/>
      <c r="AK318" s="242"/>
      <c r="AL318" s="242"/>
      <c r="AM318" s="242"/>
      <c r="AN318" s="242"/>
      <c r="AO318" s="242"/>
      <c r="AP318" s="242"/>
      <c r="AQ318" s="242"/>
      <c r="AR318" s="242"/>
      <c r="AS318" s="242"/>
      <c r="AT318" s="242"/>
      <c r="AU318" s="242"/>
      <c r="AV318" s="242"/>
      <c r="AW318" s="242"/>
      <c r="AX318" s="5"/>
      <c r="AY318" s="5"/>
      <c r="AZ318" s="5"/>
    </row>
    <row r="319" spans="1:52" ht="7.2" customHeight="1" x14ac:dyDescent="0.3">
      <c r="A319" s="5"/>
      <c r="B319" s="5"/>
      <c r="C319" s="5"/>
      <c r="D319" s="5"/>
      <c r="E319" s="242"/>
      <c r="F319" s="242"/>
      <c r="G319" s="242"/>
      <c r="H319" s="242"/>
      <c r="I319" s="242"/>
      <c r="J319" s="242"/>
      <c r="K319" s="242"/>
      <c r="L319" s="242"/>
      <c r="M319" s="242"/>
      <c r="N319" s="242"/>
      <c r="O319" s="242"/>
      <c r="P319" s="242"/>
      <c r="Q319" s="242"/>
      <c r="R319" s="242"/>
      <c r="S319" s="242"/>
      <c r="T319" s="242"/>
      <c r="U319" s="242"/>
      <c r="V319" s="242"/>
      <c r="W319" s="242"/>
      <c r="X319" s="242"/>
      <c r="Y319" s="242"/>
      <c r="Z319" s="242"/>
      <c r="AA319" s="242"/>
      <c r="AB319" s="242"/>
      <c r="AC319" s="242"/>
      <c r="AD319" s="242"/>
      <c r="AE319" s="242"/>
      <c r="AF319" s="242"/>
      <c r="AG319" s="242"/>
      <c r="AH319" s="242"/>
      <c r="AI319" s="242"/>
      <c r="AJ319" s="242"/>
      <c r="AK319" s="242"/>
      <c r="AL319" s="242"/>
      <c r="AM319" s="242"/>
      <c r="AN319" s="242"/>
      <c r="AO319" s="242"/>
      <c r="AP319" s="242"/>
      <c r="AQ319" s="242"/>
      <c r="AR319" s="242"/>
      <c r="AS319" s="242"/>
      <c r="AT319" s="242"/>
      <c r="AU319" s="242"/>
      <c r="AV319" s="242"/>
      <c r="AW319" s="242"/>
      <c r="AX319" s="5"/>
      <c r="AY319" s="5"/>
      <c r="AZ319" s="5"/>
    </row>
    <row r="320" spans="1:52" ht="7.2" customHeight="1" x14ac:dyDescent="0.3">
      <c r="A320" s="5"/>
      <c r="B320" s="5"/>
      <c r="C320" s="5"/>
      <c r="D320" s="5"/>
      <c r="E320" s="242"/>
      <c r="F320" s="242"/>
      <c r="G320" s="242"/>
      <c r="H320" s="242"/>
      <c r="I320" s="242"/>
      <c r="J320" s="242"/>
      <c r="K320" s="242"/>
      <c r="L320" s="242"/>
      <c r="M320" s="242"/>
      <c r="N320" s="242"/>
      <c r="O320" s="242"/>
      <c r="P320" s="242"/>
      <c r="Q320" s="242"/>
      <c r="R320" s="242"/>
      <c r="S320" s="242"/>
      <c r="T320" s="242"/>
      <c r="U320" s="242"/>
      <c r="V320" s="242"/>
      <c r="W320" s="242"/>
      <c r="X320" s="242"/>
      <c r="Y320" s="242"/>
      <c r="Z320" s="242"/>
      <c r="AA320" s="242"/>
      <c r="AB320" s="242"/>
      <c r="AC320" s="242"/>
      <c r="AD320" s="242"/>
      <c r="AE320" s="242"/>
      <c r="AF320" s="242"/>
      <c r="AG320" s="242"/>
      <c r="AH320" s="242"/>
      <c r="AI320" s="242"/>
      <c r="AJ320" s="242"/>
      <c r="AK320" s="242"/>
      <c r="AL320" s="242"/>
      <c r="AM320" s="242"/>
      <c r="AN320" s="242"/>
      <c r="AO320" s="242"/>
      <c r="AP320" s="242"/>
      <c r="AQ320" s="242"/>
      <c r="AR320" s="242"/>
      <c r="AS320" s="242"/>
      <c r="AT320" s="242"/>
      <c r="AU320" s="242"/>
      <c r="AV320" s="242"/>
      <c r="AW320" s="242"/>
      <c r="AX320" s="5"/>
      <c r="AY320" s="5"/>
      <c r="AZ320" s="5"/>
    </row>
    <row r="321" spans="1:52" ht="7.2" customHeight="1" x14ac:dyDescent="0.3">
      <c r="A321" s="5"/>
      <c r="B321" s="5"/>
      <c r="C321" s="5"/>
      <c r="D321" s="5"/>
      <c r="E321" s="242"/>
      <c r="F321" s="242"/>
      <c r="G321" s="242"/>
      <c r="H321" s="242"/>
      <c r="I321" s="242"/>
      <c r="J321" s="242"/>
      <c r="K321" s="242"/>
      <c r="L321" s="242"/>
      <c r="M321" s="242"/>
      <c r="N321" s="242"/>
      <c r="O321" s="242"/>
      <c r="P321" s="242"/>
      <c r="Q321" s="242"/>
      <c r="R321" s="242"/>
      <c r="S321" s="242"/>
      <c r="T321" s="242"/>
      <c r="U321" s="242"/>
      <c r="V321" s="242"/>
      <c r="W321" s="242"/>
      <c r="X321" s="242"/>
      <c r="Y321" s="242"/>
      <c r="Z321" s="242"/>
      <c r="AA321" s="242"/>
      <c r="AB321" s="242"/>
      <c r="AC321" s="242"/>
      <c r="AD321" s="242"/>
      <c r="AE321" s="242"/>
      <c r="AF321" s="242"/>
      <c r="AG321" s="242"/>
      <c r="AH321" s="242"/>
      <c r="AI321" s="242"/>
      <c r="AJ321" s="242"/>
      <c r="AK321" s="242"/>
      <c r="AL321" s="242"/>
      <c r="AM321" s="242"/>
      <c r="AN321" s="242"/>
      <c r="AO321" s="242"/>
      <c r="AP321" s="242"/>
      <c r="AQ321" s="242"/>
      <c r="AR321" s="242"/>
      <c r="AS321" s="242"/>
      <c r="AT321" s="242"/>
      <c r="AU321" s="242"/>
      <c r="AV321" s="242"/>
      <c r="AW321" s="242"/>
      <c r="AX321" s="5"/>
      <c r="AY321" s="5"/>
      <c r="AZ321" s="5"/>
    </row>
    <row r="322" spans="1:52" ht="7.2" customHeight="1" x14ac:dyDescent="0.3">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row>
    <row r="323" spans="1:52" ht="7.2" customHeight="1" x14ac:dyDescent="0.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row>
    <row r="324" spans="1:52" ht="7.2" customHeight="1" x14ac:dyDescent="0.3">
      <c r="A324" s="5"/>
      <c r="B324" s="5"/>
      <c r="C324" s="5"/>
      <c r="D324" s="5"/>
      <c r="E324" s="242" t="s">
        <v>286</v>
      </c>
      <c r="F324" s="242"/>
      <c r="G324" s="242"/>
      <c r="H324" s="242"/>
      <c r="I324" s="242"/>
      <c r="J324" s="242"/>
      <c r="K324" s="242"/>
      <c r="L324" s="242"/>
      <c r="M324" s="242"/>
      <c r="N324" s="242"/>
      <c r="O324" s="242"/>
      <c r="P324" s="242"/>
      <c r="Q324" s="242"/>
      <c r="R324" s="242"/>
      <c r="S324" s="242"/>
      <c r="T324" s="242"/>
      <c r="U324" s="242"/>
      <c r="V324" s="242"/>
      <c r="W324" s="242"/>
      <c r="X324" s="242"/>
      <c r="Y324" s="242"/>
      <c r="Z324" s="242"/>
      <c r="AA324" s="242"/>
      <c r="AB324" s="242"/>
      <c r="AC324" s="242"/>
      <c r="AD324" s="242"/>
      <c r="AE324" s="242"/>
      <c r="AF324" s="242"/>
      <c r="AG324" s="242"/>
      <c r="AH324" s="242"/>
      <c r="AI324" s="242"/>
      <c r="AJ324" s="242"/>
      <c r="AK324" s="242"/>
      <c r="AL324" s="242"/>
      <c r="AM324" s="242"/>
      <c r="AN324" s="242"/>
      <c r="AO324" s="242"/>
      <c r="AP324" s="242"/>
      <c r="AQ324" s="242"/>
      <c r="AR324" s="242"/>
      <c r="AS324" s="242"/>
      <c r="AT324" s="242"/>
      <c r="AU324" s="242"/>
      <c r="AV324" s="242"/>
      <c r="AW324" s="242"/>
      <c r="AX324" s="5"/>
      <c r="AY324" s="5"/>
      <c r="AZ324" s="5"/>
    </row>
    <row r="325" spans="1:52" ht="7.2" customHeight="1" x14ac:dyDescent="0.3">
      <c r="A325" s="5"/>
      <c r="B325" s="5"/>
      <c r="C325" s="5"/>
      <c r="D325" s="5"/>
      <c r="E325" s="242"/>
      <c r="F325" s="242"/>
      <c r="G325" s="242"/>
      <c r="H325" s="242"/>
      <c r="I325" s="242"/>
      <c r="J325" s="242"/>
      <c r="K325" s="242"/>
      <c r="L325" s="242"/>
      <c r="M325" s="242"/>
      <c r="N325" s="242"/>
      <c r="O325" s="242"/>
      <c r="P325" s="242"/>
      <c r="Q325" s="242"/>
      <c r="R325" s="242"/>
      <c r="S325" s="242"/>
      <c r="T325" s="242"/>
      <c r="U325" s="242"/>
      <c r="V325" s="242"/>
      <c r="W325" s="242"/>
      <c r="X325" s="242"/>
      <c r="Y325" s="242"/>
      <c r="Z325" s="242"/>
      <c r="AA325" s="242"/>
      <c r="AB325" s="242"/>
      <c r="AC325" s="242"/>
      <c r="AD325" s="242"/>
      <c r="AE325" s="242"/>
      <c r="AF325" s="242"/>
      <c r="AG325" s="242"/>
      <c r="AH325" s="242"/>
      <c r="AI325" s="242"/>
      <c r="AJ325" s="242"/>
      <c r="AK325" s="242"/>
      <c r="AL325" s="242"/>
      <c r="AM325" s="242"/>
      <c r="AN325" s="242"/>
      <c r="AO325" s="242"/>
      <c r="AP325" s="242"/>
      <c r="AQ325" s="242"/>
      <c r="AR325" s="242"/>
      <c r="AS325" s="242"/>
      <c r="AT325" s="242"/>
      <c r="AU325" s="242"/>
      <c r="AV325" s="242"/>
      <c r="AW325" s="242"/>
      <c r="AX325" s="5"/>
      <c r="AY325" s="5"/>
      <c r="AZ325" s="5"/>
    </row>
    <row r="326" spans="1:52" ht="7.2" customHeight="1" x14ac:dyDescent="0.3">
      <c r="A326" s="5"/>
      <c r="B326" s="5"/>
      <c r="C326" s="5"/>
      <c r="D326" s="5"/>
      <c r="E326" s="242"/>
      <c r="F326" s="242"/>
      <c r="G326" s="242"/>
      <c r="H326" s="242"/>
      <c r="I326" s="242"/>
      <c r="J326" s="242"/>
      <c r="K326" s="242"/>
      <c r="L326" s="242"/>
      <c r="M326" s="242"/>
      <c r="N326" s="242"/>
      <c r="O326" s="242"/>
      <c r="P326" s="242"/>
      <c r="Q326" s="242"/>
      <c r="R326" s="242"/>
      <c r="S326" s="242"/>
      <c r="T326" s="242"/>
      <c r="U326" s="242"/>
      <c r="V326" s="242"/>
      <c r="W326" s="242"/>
      <c r="X326" s="242"/>
      <c r="Y326" s="242"/>
      <c r="Z326" s="242"/>
      <c r="AA326" s="242"/>
      <c r="AB326" s="242"/>
      <c r="AC326" s="242"/>
      <c r="AD326" s="242"/>
      <c r="AE326" s="242"/>
      <c r="AF326" s="242"/>
      <c r="AG326" s="242"/>
      <c r="AH326" s="242"/>
      <c r="AI326" s="242"/>
      <c r="AJ326" s="242"/>
      <c r="AK326" s="242"/>
      <c r="AL326" s="242"/>
      <c r="AM326" s="242"/>
      <c r="AN326" s="242"/>
      <c r="AO326" s="242"/>
      <c r="AP326" s="242"/>
      <c r="AQ326" s="242"/>
      <c r="AR326" s="242"/>
      <c r="AS326" s="242"/>
      <c r="AT326" s="242"/>
      <c r="AU326" s="242"/>
      <c r="AV326" s="242"/>
      <c r="AW326" s="242"/>
      <c r="AX326" s="5"/>
      <c r="AY326" s="5"/>
      <c r="AZ326" s="5"/>
    </row>
    <row r="327" spans="1:52" ht="7.2" customHeight="1" x14ac:dyDescent="0.3">
      <c r="A327" s="5"/>
      <c r="B327" s="5"/>
      <c r="C327" s="5"/>
      <c r="D327" s="5"/>
      <c r="E327" s="242"/>
      <c r="F327" s="242"/>
      <c r="G327" s="242"/>
      <c r="H327" s="242"/>
      <c r="I327" s="242"/>
      <c r="J327" s="242"/>
      <c r="K327" s="242"/>
      <c r="L327" s="242"/>
      <c r="M327" s="242"/>
      <c r="N327" s="242"/>
      <c r="O327" s="242"/>
      <c r="P327" s="242"/>
      <c r="Q327" s="242"/>
      <c r="R327" s="242"/>
      <c r="S327" s="242"/>
      <c r="T327" s="242"/>
      <c r="U327" s="242"/>
      <c r="V327" s="242"/>
      <c r="W327" s="242"/>
      <c r="X327" s="242"/>
      <c r="Y327" s="242"/>
      <c r="Z327" s="242"/>
      <c r="AA327" s="242"/>
      <c r="AB327" s="242"/>
      <c r="AC327" s="242"/>
      <c r="AD327" s="242"/>
      <c r="AE327" s="242"/>
      <c r="AF327" s="242"/>
      <c r="AG327" s="242"/>
      <c r="AH327" s="242"/>
      <c r="AI327" s="242"/>
      <c r="AJ327" s="242"/>
      <c r="AK327" s="242"/>
      <c r="AL327" s="242"/>
      <c r="AM327" s="242"/>
      <c r="AN327" s="242"/>
      <c r="AO327" s="242"/>
      <c r="AP327" s="242"/>
      <c r="AQ327" s="242"/>
      <c r="AR327" s="242"/>
      <c r="AS327" s="242"/>
      <c r="AT327" s="242"/>
      <c r="AU327" s="242"/>
      <c r="AV327" s="242"/>
      <c r="AW327" s="242"/>
      <c r="AX327" s="5"/>
      <c r="AY327" s="5"/>
      <c r="AZ327" s="5"/>
    </row>
    <row r="328" spans="1:52" ht="7.2" customHeight="1" x14ac:dyDescent="0.3">
      <c r="A328" s="5"/>
      <c r="B328" s="5"/>
      <c r="C328" s="5"/>
      <c r="D328" s="5"/>
      <c r="E328" s="242"/>
      <c r="F328" s="242"/>
      <c r="G328" s="242"/>
      <c r="H328" s="242"/>
      <c r="I328" s="242"/>
      <c r="J328" s="242"/>
      <c r="K328" s="242"/>
      <c r="L328" s="242"/>
      <c r="M328" s="242"/>
      <c r="N328" s="242"/>
      <c r="O328" s="242"/>
      <c r="P328" s="242"/>
      <c r="Q328" s="242"/>
      <c r="R328" s="242"/>
      <c r="S328" s="242"/>
      <c r="T328" s="242"/>
      <c r="U328" s="242"/>
      <c r="V328" s="242"/>
      <c r="W328" s="242"/>
      <c r="X328" s="242"/>
      <c r="Y328" s="242"/>
      <c r="Z328" s="242"/>
      <c r="AA328" s="242"/>
      <c r="AB328" s="242"/>
      <c r="AC328" s="242"/>
      <c r="AD328" s="242"/>
      <c r="AE328" s="242"/>
      <c r="AF328" s="242"/>
      <c r="AG328" s="242"/>
      <c r="AH328" s="242"/>
      <c r="AI328" s="242"/>
      <c r="AJ328" s="242"/>
      <c r="AK328" s="242"/>
      <c r="AL328" s="242"/>
      <c r="AM328" s="242"/>
      <c r="AN328" s="242"/>
      <c r="AO328" s="242"/>
      <c r="AP328" s="242"/>
      <c r="AQ328" s="242"/>
      <c r="AR328" s="242"/>
      <c r="AS328" s="242"/>
      <c r="AT328" s="242"/>
      <c r="AU328" s="242"/>
      <c r="AV328" s="242"/>
      <c r="AW328" s="242"/>
      <c r="AX328" s="5"/>
      <c r="AY328" s="5"/>
      <c r="AZ328" s="5"/>
    </row>
    <row r="329" spans="1:52" ht="7.2" customHeight="1" x14ac:dyDescent="0.3">
      <c r="A329" s="5"/>
      <c r="B329" s="5"/>
      <c r="C329" s="5"/>
      <c r="D329" s="5"/>
      <c r="E329" s="242"/>
      <c r="F329" s="242"/>
      <c r="G329" s="242"/>
      <c r="H329" s="242"/>
      <c r="I329" s="242"/>
      <c r="J329" s="242"/>
      <c r="K329" s="242"/>
      <c r="L329" s="242"/>
      <c r="M329" s="242"/>
      <c r="N329" s="242"/>
      <c r="O329" s="242"/>
      <c r="P329" s="242"/>
      <c r="Q329" s="242"/>
      <c r="R329" s="242"/>
      <c r="S329" s="242"/>
      <c r="T329" s="242"/>
      <c r="U329" s="242"/>
      <c r="V329" s="242"/>
      <c r="W329" s="242"/>
      <c r="X329" s="242"/>
      <c r="Y329" s="242"/>
      <c r="Z329" s="242"/>
      <c r="AA329" s="242"/>
      <c r="AB329" s="242"/>
      <c r="AC329" s="242"/>
      <c r="AD329" s="242"/>
      <c r="AE329" s="242"/>
      <c r="AF329" s="242"/>
      <c r="AG329" s="242"/>
      <c r="AH329" s="242"/>
      <c r="AI329" s="242"/>
      <c r="AJ329" s="242"/>
      <c r="AK329" s="242"/>
      <c r="AL329" s="242"/>
      <c r="AM329" s="242"/>
      <c r="AN329" s="242"/>
      <c r="AO329" s="242"/>
      <c r="AP329" s="242"/>
      <c r="AQ329" s="242"/>
      <c r="AR329" s="242"/>
      <c r="AS329" s="242"/>
      <c r="AT329" s="242"/>
      <c r="AU329" s="242"/>
      <c r="AV329" s="242"/>
      <c r="AW329" s="242"/>
      <c r="AX329" s="5"/>
      <c r="AY329" s="5"/>
      <c r="AZ329" s="5"/>
    </row>
    <row r="330" spans="1:52" ht="7.2" customHeight="1" x14ac:dyDescent="0.3">
      <c r="A330" s="5"/>
      <c r="B330" s="5"/>
      <c r="C330" s="5"/>
      <c r="D330" s="5"/>
      <c r="E330" s="242"/>
      <c r="F330" s="242"/>
      <c r="G330" s="242"/>
      <c r="H330" s="242"/>
      <c r="I330" s="242"/>
      <c r="J330" s="242"/>
      <c r="K330" s="242"/>
      <c r="L330" s="242"/>
      <c r="M330" s="242"/>
      <c r="N330" s="242"/>
      <c r="O330" s="242"/>
      <c r="P330" s="242"/>
      <c r="Q330" s="242"/>
      <c r="R330" s="242"/>
      <c r="S330" s="242"/>
      <c r="T330" s="242"/>
      <c r="U330" s="242"/>
      <c r="V330" s="242"/>
      <c r="W330" s="242"/>
      <c r="X330" s="242"/>
      <c r="Y330" s="242"/>
      <c r="Z330" s="242"/>
      <c r="AA330" s="242"/>
      <c r="AB330" s="242"/>
      <c r="AC330" s="242"/>
      <c r="AD330" s="242"/>
      <c r="AE330" s="242"/>
      <c r="AF330" s="242"/>
      <c r="AG330" s="242"/>
      <c r="AH330" s="242"/>
      <c r="AI330" s="242"/>
      <c r="AJ330" s="242"/>
      <c r="AK330" s="242"/>
      <c r="AL330" s="242"/>
      <c r="AM330" s="242"/>
      <c r="AN330" s="242"/>
      <c r="AO330" s="242"/>
      <c r="AP330" s="242"/>
      <c r="AQ330" s="242"/>
      <c r="AR330" s="242"/>
      <c r="AS330" s="242"/>
      <c r="AT330" s="242"/>
      <c r="AU330" s="242"/>
      <c r="AV330" s="242"/>
      <c r="AW330" s="242"/>
      <c r="AX330" s="5"/>
      <c r="AY330" s="5"/>
      <c r="AZ330" s="5"/>
    </row>
    <row r="331" spans="1:52" ht="7.2" customHeight="1" x14ac:dyDescent="0.3">
      <c r="A331" s="5"/>
      <c r="B331" s="5"/>
      <c r="C331" s="5"/>
      <c r="D331" s="5"/>
      <c r="E331" s="242"/>
      <c r="F331" s="242"/>
      <c r="G331" s="242"/>
      <c r="H331" s="242"/>
      <c r="I331" s="242"/>
      <c r="J331" s="242"/>
      <c r="K331" s="242"/>
      <c r="L331" s="242"/>
      <c r="M331" s="242"/>
      <c r="N331" s="242"/>
      <c r="O331" s="242"/>
      <c r="P331" s="242"/>
      <c r="Q331" s="242"/>
      <c r="R331" s="242"/>
      <c r="S331" s="242"/>
      <c r="T331" s="242"/>
      <c r="U331" s="242"/>
      <c r="V331" s="242"/>
      <c r="W331" s="242"/>
      <c r="X331" s="242"/>
      <c r="Y331" s="242"/>
      <c r="Z331" s="242"/>
      <c r="AA331" s="242"/>
      <c r="AB331" s="242"/>
      <c r="AC331" s="242"/>
      <c r="AD331" s="242"/>
      <c r="AE331" s="242"/>
      <c r="AF331" s="242"/>
      <c r="AG331" s="242"/>
      <c r="AH331" s="242"/>
      <c r="AI331" s="242"/>
      <c r="AJ331" s="242"/>
      <c r="AK331" s="242"/>
      <c r="AL331" s="242"/>
      <c r="AM331" s="242"/>
      <c r="AN331" s="242"/>
      <c r="AO331" s="242"/>
      <c r="AP331" s="242"/>
      <c r="AQ331" s="242"/>
      <c r="AR331" s="242"/>
      <c r="AS331" s="242"/>
      <c r="AT331" s="242"/>
      <c r="AU331" s="242"/>
      <c r="AV331" s="242"/>
      <c r="AW331" s="242"/>
      <c r="AX331" s="5"/>
      <c r="AY331" s="5"/>
      <c r="AZ331" s="5"/>
    </row>
    <row r="332" spans="1:52" ht="7.2" customHeight="1" x14ac:dyDescent="0.3">
      <c r="A332" s="5"/>
      <c r="B332" s="5"/>
      <c r="C332" s="5"/>
      <c r="D332" s="5"/>
      <c r="E332" s="242"/>
      <c r="F332" s="242"/>
      <c r="G332" s="242"/>
      <c r="H332" s="242"/>
      <c r="I332" s="242"/>
      <c r="J332" s="242"/>
      <c r="K332" s="242"/>
      <c r="L332" s="242"/>
      <c r="M332" s="242"/>
      <c r="N332" s="242"/>
      <c r="O332" s="242"/>
      <c r="P332" s="242"/>
      <c r="Q332" s="242"/>
      <c r="R332" s="242"/>
      <c r="S332" s="242"/>
      <c r="T332" s="242"/>
      <c r="U332" s="242"/>
      <c r="V332" s="242"/>
      <c r="W332" s="242"/>
      <c r="X332" s="242"/>
      <c r="Y332" s="242"/>
      <c r="Z332" s="242"/>
      <c r="AA332" s="242"/>
      <c r="AB332" s="242"/>
      <c r="AC332" s="242"/>
      <c r="AD332" s="242"/>
      <c r="AE332" s="242"/>
      <c r="AF332" s="242"/>
      <c r="AG332" s="242"/>
      <c r="AH332" s="242"/>
      <c r="AI332" s="242"/>
      <c r="AJ332" s="242"/>
      <c r="AK332" s="242"/>
      <c r="AL332" s="242"/>
      <c r="AM332" s="242"/>
      <c r="AN332" s="242"/>
      <c r="AO332" s="242"/>
      <c r="AP332" s="242"/>
      <c r="AQ332" s="242"/>
      <c r="AR332" s="242"/>
      <c r="AS332" s="242"/>
      <c r="AT332" s="242"/>
      <c r="AU332" s="242"/>
      <c r="AV332" s="242"/>
      <c r="AW332" s="242"/>
      <c r="AX332" s="5"/>
      <c r="AY332" s="5"/>
      <c r="AZ332" s="5"/>
    </row>
    <row r="333" spans="1:52" ht="7.2" customHeight="1" x14ac:dyDescent="0.3">
      <c r="A333" s="5"/>
      <c r="B333" s="5"/>
      <c r="C333" s="5"/>
      <c r="D333" s="5"/>
      <c r="E333" s="242"/>
      <c r="F333" s="242"/>
      <c r="G333" s="242"/>
      <c r="H333" s="242"/>
      <c r="I333" s="242"/>
      <c r="J333" s="242"/>
      <c r="K333" s="242"/>
      <c r="L333" s="242"/>
      <c r="M333" s="242"/>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242"/>
      <c r="AL333" s="242"/>
      <c r="AM333" s="242"/>
      <c r="AN333" s="242"/>
      <c r="AO333" s="242"/>
      <c r="AP333" s="242"/>
      <c r="AQ333" s="242"/>
      <c r="AR333" s="242"/>
      <c r="AS333" s="242"/>
      <c r="AT333" s="242"/>
      <c r="AU333" s="242"/>
      <c r="AV333" s="242"/>
      <c r="AW333" s="242"/>
      <c r="AX333" s="5"/>
      <c r="AY333" s="5"/>
      <c r="AZ333" s="5"/>
    </row>
    <row r="334" spans="1:52" ht="7.2" customHeight="1" x14ac:dyDescent="0.3">
      <c r="A334" s="5"/>
      <c r="B334" s="5"/>
      <c r="C334" s="5"/>
      <c r="D334" s="5"/>
      <c r="E334" s="242"/>
      <c r="F334" s="242"/>
      <c r="G334" s="242"/>
      <c r="H334" s="242"/>
      <c r="I334" s="242"/>
      <c r="J334" s="242"/>
      <c r="K334" s="242"/>
      <c r="L334" s="242"/>
      <c r="M334" s="242"/>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242"/>
      <c r="AL334" s="242"/>
      <c r="AM334" s="242"/>
      <c r="AN334" s="242"/>
      <c r="AO334" s="242"/>
      <c r="AP334" s="242"/>
      <c r="AQ334" s="242"/>
      <c r="AR334" s="242"/>
      <c r="AS334" s="242"/>
      <c r="AT334" s="242"/>
      <c r="AU334" s="242"/>
      <c r="AV334" s="242"/>
      <c r="AW334" s="242"/>
      <c r="AX334" s="5"/>
      <c r="AY334" s="5"/>
      <c r="AZ334" s="5"/>
    </row>
    <row r="335" spans="1:52" ht="7.2" customHeight="1" x14ac:dyDescent="0.3">
      <c r="A335" s="5"/>
      <c r="B335" s="5"/>
      <c r="C335" s="5"/>
      <c r="D335" s="5"/>
      <c r="E335" s="242"/>
      <c r="F335" s="242"/>
      <c r="G335" s="242"/>
      <c r="H335" s="242"/>
      <c r="I335" s="242"/>
      <c r="J335" s="242"/>
      <c r="K335" s="242"/>
      <c r="L335" s="242"/>
      <c r="M335" s="242"/>
      <c r="N335" s="242"/>
      <c r="O335" s="242"/>
      <c r="P335" s="242"/>
      <c r="Q335" s="242"/>
      <c r="R335" s="242"/>
      <c r="S335" s="242"/>
      <c r="T335" s="242"/>
      <c r="U335" s="242"/>
      <c r="V335" s="242"/>
      <c r="W335" s="242"/>
      <c r="X335" s="242"/>
      <c r="Y335" s="242"/>
      <c r="Z335" s="242"/>
      <c r="AA335" s="242"/>
      <c r="AB335" s="242"/>
      <c r="AC335" s="242"/>
      <c r="AD335" s="242"/>
      <c r="AE335" s="242"/>
      <c r="AF335" s="242"/>
      <c r="AG335" s="242"/>
      <c r="AH335" s="242"/>
      <c r="AI335" s="242"/>
      <c r="AJ335" s="242"/>
      <c r="AK335" s="242"/>
      <c r="AL335" s="242"/>
      <c r="AM335" s="242"/>
      <c r="AN335" s="242"/>
      <c r="AO335" s="242"/>
      <c r="AP335" s="242"/>
      <c r="AQ335" s="242"/>
      <c r="AR335" s="242"/>
      <c r="AS335" s="242"/>
      <c r="AT335" s="242"/>
      <c r="AU335" s="242"/>
      <c r="AV335" s="242"/>
      <c r="AW335" s="242"/>
      <c r="AX335" s="5"/>
      <c r="AY335" s="5"/>
      <c r="AZ335" s="5"/>
    </row>
    <row r="336" spans="1:52" ht="7.2" customHeight="1" x14ac:dyDescent="0.3">
      <c r="A336" s="5"/>
      <c r="B336" s="5"/>
      <c r="C336" s="5"/>
      <c r="D336" s="5"/>
      <c r="E336" s="242"/>
      <c r="F336" s="242"/>
      <c r="G336" s="242"/>
      <c r="H336" s="242"/>
      <c r="I336" s="242"/>
      <c r="J336" s="242"/>
      <c r="K336" s="242"/>
      <c r="L336" s="242"/>
      <c r="M336" s="242"/>
      <c r="N336" s="242"/>
      <c r="O336" s="242"/>
      <c r="P336" s="242"/>
      <c r="Q336" s="242"/>
      <c r="R336" s="242"/>
      <c r="S336" s="242"/>
      <c r="T336" s="242"/>
      <c r="U336" s="242"/>
      <c r="V336" s="242"/>
      <c r="W336" s="242"/>
      <c r="X336" s="242"/>
      <c r="Y336" s="242"/>
      <c r="Z336" s="242"/>
      <c r="AA336" s="242"/>
      <c r="AB336" s="242"/>
      <c r="AC336" s="242"/>
      <c r="AD336" s="242"/>
      <c r="AE336" s="242"/>
      <c r="AF336" s="242"/>
      <c r="AG336" s="242"/>
      <c r="AH336" s="242"/>
      <c r="AI336" s="242"/>
      <c r="AJ336" s="242"/>
      <c r="AK336" s="242"/>
      <c r="AL336" s="242"/>
      <c r="AM336" s="242"/>
      <c r="AN336" s="242"/>
      <c r="AO336" s="242"/>
      <c r="AP336" s="242"/>
      <c r="AQ336" s="242"/>
      <c r="AR336" s="242"/>
      <c r="AS336" s="242"/>
      <c r="AT336" s="242"/>
      <c r="AU336" s="242"/>
      <c r="AV336" s="242"/>
      <c r="AW336" s="242"/>
      <c r="AX336" s="5"/>
      <c r="AY336" s="5"/>
      <c r="AZ336" s="5"/>
    </row>
    <row r="337" spans="1:52" ht="7.2" customHeight="1" x14ac:dyDescent="0.3">
      <c r="A337" s="5"/>
      <c r="B337" s="5"/>
      <c r="C337" s="5"/>
      <c r="D337" s="5"/>
      <c r="E337" s="242"/>
      <c r="F337" s="242"/>
      <c r="G337" s="242"/>
      <c r="H337" s="242"/>
      <c r="I337" s="242"/>
      <c r="J337" s="242"/>
      <c r="K337" s="242"/>
      <c r="L337" s="242"/>
      <c r="M337" s="242"/>
      <c r="N337" s="242"/>
      <c r="O337" s="242"/>
      <c r="P337" s="242"/>
      <c r="Q337" s="242"/>
      <c r="R337" s="242"/>
      <c r="S337" s="242"/>
      <c r="T337" s="242"/>
      <c r="U337" s="242"/>
      <c r="V337" s="242"/>
      <c r="W337" s="242"/>
      <c r="X337" s="242"/>
      <c r="Y337" s="242"/>
      <c r="Z337" s="242"/>
      <c r="AA337" s="242"/>
      <c r="AB337" s="242"/>
      <c r="AC337" s="242"/>
      <c r="AD337" s="242"/>
      <c r="AE337" s="242"/>
      <c r="AF337" s="242"/>
      <c r="AG337" s="242"/>
      <c r="AH337" s="242"/>
      <c r="AI337" s="242"/>
      <c r="AJ337" s="242"/>
      <c r="AK337" s="242"/>
      <c r="AL337" s="242"/>
      <c r="AM337" s="242"/>
      <c r="AN337" s="242"/>
      <c r="AO337" s="242"/>
      <c r="AP337" s="242"/>
      <c r="AQ337" s="242"/>
      <c r="AR337" s="242"/>
      <c r="AS337" s="242"/>
      <c r="AT337" s="242"/>
      <c r="AU337" s="242"/>
      <c r="AV337" s="242"/>
      <c r="AW337" s="242"/>
      <c r="AX337" s="5"/>
      <c r="AY337" s="5"/>
      <c r="AZ337" s="5"/>
    </row>
    <row r="338" spans="1:52" ht="7.2" customHeight="1" x14ac:dyDescent="0.3">
      <c r="A338" s="5"/>
      <c r="B338" s="5"/>
      <c r="C338" s="5"/>
      <c r="D338" s="5"/>
      <c r="E338" s="242"/>
      <c r="F338" s="242"/>
      <c r="G338" s="242"/>
      <c r="H338" s="242"/>
      <c r="I338" s="242"/>
      <c r="J338" s="242"/>
      <c r="K338" s="242"/>
      <c r="L338" s="242"/>
      <c r="M338" s="242"/>
      <c r="N338" s="242"/>
      <c r="O338" s="242"/>
      <c r="P338" s="242"/>
      <c r="Q338" s="242"/>
      <c r="R338" s="242"/>
      <c r="S338" s="242"/>
      <c r="T338" s="242"/>
      <c r="U338" s="242"/>
      <c r="V338" s="242"/>
      <c r="W338" s="242"/>
      <c r="X338" s="242"/>
      <c r="Y338" s="242"/>
      <c r="Z338" s="242"/>
      <c r="AA338" s="242"/>
      <c r="AB338" s="242"/>
      <c r="AC338" s="242"/>
      <c r="AD338" s="242"/>
      <c r="AE338" s="242"/>
      <c r="AF338" s="242"/>
      <c r="AG338" s="242"/>
      <c r="AH338" s="242"/>
      <c r="AI338" s="242"/>
      <c r="AJ338" s="242"/>
      <c r="AK338" s="242"/>
      <c r="AL338" s="242"/>
      <c r="AM338" s="242"/>
      <c r="AN338" s="242"/>
      <c r="AO338" s="242"/>
      <c r="AP338" s="242"/>
      <c r="AQ338" s="242"/>
      <c r="AR338" s="242"/>
      <c r="AS338" s="242"/>
      <c r="AT338" s="242"/>
      <c r="AU338" s="242"/>
      <c r="AV338" s="242"/>
      <c r="AW338" s="242"/>
      <c r="AX338" s="5"/>
      <c r="AY338" s="5"/>
      <c r="AZ338" s="5"/>
    </row>
    <row r="339" spans="1:52" ht="7.2" customHeight="1" x14ac:dyDescent="0.3">
      <c r="A339" s="5"/>
      <c r="B339" s="5"/>
      <c r="C339" s="5"/>
      <c r="D339" s="5"/>
      <c r="E339" s="242"/>
      <c r="F339" s="242"/>
      <c r="G339" s="242"/>
      <c r="H339" s="242"/>
      <c r="I339" s="242"/>
      <c r="J339" s="242"/>
      <c r="K339" s="242"/>
      <c r="L339" s="242"/>
      <c r="M339" s="242"/>
      <c r="N339" s="242"/>
      <c r="O339" s="242"/>
      <c r="P339" s="242"/>
      <c r="Q339" s="242"/>
      <c r="R339" s="242"/>
      <c r="S339" s="242"/>
      <c r="T339" s="242"/>
      <c r="U339" s="242"/>
      <c r="V339" s="242"/>
      <c r="W339" s="242"/>
      <c r="X339" s="242"/>
      <c r="Y339" s="242"/>
      <c r="Z339" s="242"/>
      <c r="AA339" s="242"/>
      <c r="AB339" s="242"/>
      <c r="AC339" s="242"/>
      <c r="AD339" s="242"/>
      <c r="AE339" s="242"/>
      <c r="AF339" s="242"/>
      <c r="AG339" s="242"/>
      <c r="AH339" s="242"/>
      <c r="AI339" s="242"/>
      <c r="AJ339" s="242"/>
      <c r="AK339" s="242"/>
      <c r="AL339" s="242"/>
      <c r="AM339" s="242"/>
      <c r="AN339" s="242"/>
      <c r="AO339" s="242"/>
      <c r="AP339" s="242"/>
      <c r="AQ339" s="242"/>
      <c r="AR339" s="242"/>
      <c r="AS339" s="242"/>
      <c r="AT339" s="242"/>
      <c r="AU339" s="242"/>
      <c r="AV339" s="242"/>
      <c r="AW339" s="242"/>
      <c r="AX339" s="5"/>
      <c r="AY339" s="5"/>
      <c r="AZ339" s="5"/>
    </row>
    <row r="340" spans="1:52" ht="7.2" customHeight="1" x14ac:dyDescent="0.3">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row>
    <row r="341" spans="1:52" ht="7.2" customHeight="1" x14ac:dyDescent="0.3">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row>
    <row r="342" spans="1:52" ht="7.2" customHeight="1" x14ac:dyDescent="0.3">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row>
    <row r="343" spans="1:52" ht="7.2" customHeight="1" x14ac:dyDescent="0.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row>
    <row r="344" spans="1:52" ht="7.2" customHeight="1" x14ac:dyDescent="0.3">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row>
    <row r="345" spans="1:52" ht="7.2" customHeight="1" x14ac:dyDescent="0.3">
      <c r="A345" s="5"/>
      <c r="B345" s="5"/>
      <c r="C345" s="231">
        <v>3</v>
      </c>
      <c r="D345" s="232"/>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c r="AX345" s="20"/>
      <c r="AY345" s="5"/>
      <c r="AZ345" s="5"/>
    </row>
    <row r="346" spans="1:52" ht="7.2" customHeight="1" x14ac:dyDescent="0.3">
      <c r="A346" s="5"/>
      <c r="B346" s="5"/>
      <c r="C346" s="231"/>
      <c r="D346" s="232"/>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row>
    <row r="347" spans="1:52" ht="7.2" customHeight="1" x14ac:dyDescent="0.3">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row>
    <row r="348" spans="1:52" ht="7.2"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5"/>
      <c r="AK348" s="5"/>
      <c r="AL348" s="5"/>
      <c r="AM348" s="5"/>
      <c r="AN348" s="5"/>
      <c r="AO348" s="5"/>
      <c r="AP348" s="5"/>
      <c r="AQ348" s="5"/>
      <c r="AR348" s="5"/>
      <c r="AS348" s="5"/>
      <c r="AT348" s="5"/>
      <c r="AU348" s="5"/>
      <c r="AV348" s="5"/>
      <c r="AW348" s="5"/>
      <c r="AX348" s="5"/>
      <c r="AY348" s="5"/>
      <c r="AZ348" s="5"/>
    </row>
    <row r="349" spans="1:52" ht="7.2" customHeight="1" x14ac:dyDescent="0.3">
      <c r="A349" s="1"/>
      <c r="B349" s="1"/>
      <c r="C349" s="1"/>
      <c r="D349" s="1"/>
      <c r="E349" s="1"/>
      <c r="F349" s="1"/>
      <c r="G349" s="1"/>
      <c r="H349" s="1"/>
      <c r="I349" s="1"/>
      <c r="J349" s="1"/>
      <c r="K349" s="1"/>
      <c r="L349" s="1"/>
      <c r="M349" s="1"/>
      <c r="N349" s="1"/>
      <c r="O349" s="1"/>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row>
    <row r="350" spans="1:52" ht="11.4" customHeight="1" x14ac:dyDescent="0.3">
      <c r="A350" s="1"/>
      <c r="B350" s="1"/>
      <c r="C350" s="1"/>
      <c r="D350" s="1"/>
      <c r="E350" s="1"/>
      <c r="F350" s="1"/>
      <c r="G350" s="1"/>
      <c r="H350" s="1"/>
      <c r="I350" s="1"/>
      <c r="J350" s="1"/>
      <c r="K350" s="1"/>
      <c r="L350" s="1"/>
      <c r="M350" s="1"/>
      <c r="N350" s="1"/>
      <c r="O350" s="1"/>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row>
    <row r="351" spans="1:52" ht="7.2" customHeight="1" x14ac:dyDescent="0.3">
      <c r="A351" s="5"/>
      <c r="B351" s="5"/>
      <c r="C351" s="5"/>
      <c r="D351" s="5"/>
      <c r="E351" s="5"/>
      <c r="F351" s="5"/>
      <c r="G351" s="5"/>
      <c r="H351" s="5"/>
      <c r="I351" s="5"/>
      <c r="J351" s="5"/>
      <c r="K351" s="5"/>
      <c r="L351" s="5"/>
      <c r="M351" s="5"/>
      <c r="N351" s="5"/>
      <c r="O351" s="5"/>
      <c r="P351" s="5"/>
      <c r="Q351" s="5"/>
      <c r="R351" s="5"/>
      <c r="S351" s="221" t="e" vm="2">
        <v>#VALUE!</v>
      </c>
      <c r="T351" s="221"/>
      <c r="U351" s="221"/>
      <c r="V351" s="221"/>
      <c r="W351" s="221"/>
      <c r="X351" s="221"/>
      <c r="Y351" s="221"/>
      <c r="Z351" s="221"/>
      <c r="AA351" s="221"/>
      <c r="AB351" s="221"/>
      <c r="AC351" s="221"/>
      <c r="AD351" s="221"/>
      <c r="AE351" s="221"/>
      <c r="AF351" s="221"/>
      <c r="AG351" s="221"/>
      <c r="AH351" s="221"/>
      <c r="AI351" s="5"/>
      <c r="AJ351" s="5"/>
      <c r="AK351" s="5"/>
      <c r="AL351" s="5"/>
      <c r="AM351" s="5"/>
      <c r="AN351" s="5"/>
      <c r="AO351" s="5"/>
      <c r="AP351" s="5"/>
      <c r="AQ351" s="5"/>
      <c r="AR351" s="5"/>
      <c r="AS351" s="5"/>
      <c r="AT351" s="5"/>
      <c r="AU351" s="5"/>
      <c r="AV351" s="5"/>
      <c r="AW351" s="5"/>
      <c r="AX351" s="5"/>
      <c r="AY351" s="5"/>
      <c r="AZ351" s="5"/>
    </row>
    <row r="352" spans="1:52" ht="7.2" customHeight="1" x14ac:dyDescent="0.3">
      <c r="A352" s="5"/>
      <c r="B352" s="5"/>
      <c r="C352" s="5"/>
      <c r="D352" s="5"/>
      <c r="E352" s="5"/>
      <c r="F352" s="5"/>
      <c r="G352" s="5"/>
      <c r="H352" s="5"/>
      <c r="I352" s="5"/>
      <c r="J352" s="5"/>
      <c r="K352" s="5"/>
      <c r="L352" s="5"/>
      <c r="M352" s="5"/>
      <c r="N352" s="5"/>
      <c r="O352" s="5"/>
      <c r="P352" s="5"/>
      <c r="Q352" s="5"/>
      <c r="R352" s="5"/>
      <c r="S352" s="221"/>
      <c r="T352" s="221"/>
      <c r="U352" s="221"/>
      <c r="V352" s="221"/>
      <c r="W352" s="221"/>
      <c r="X352" s="221"/>
      <c r="Y352" s="221"/>
      <c r="Z352" s="221"/>
      <c r="AA352" s="221"/>
      <c r="AB352" s="221"/>
      <c r="AC352" s="221"/>
      <c r="AD352" s="221"/>
      <c r="AE352" s="221"/>
      <c r="AF352" s="221"/>
      <c r="AG352" s="221"/>
      <c r="AH352" s="221"/>
      <c r="AI352" s="5"/>
      <c r="AJ352" s="5"/>
      <c r="AK352" s="5"/>
      <c r="AL352" s="5"/>
      <c r="AM352" s="5"/>
      <c r="AN352" s="5"/>
      <c r="AO352" s="5"/>
      <c r="AP352" s="5"/>
      <c r="AQ352" s="5"/>
      <c r="AR352" s="5"/>
      <c r="AS352" s="5"/>
      <c r="AT352" s="5"/>
      <c r="AU352" s="5"/>
      <c r="AV352" s="5"/>
      <c r="AW352" s="5"/>
      <c r="AX352" s="5"/>
      <c r="AY352" s="5"/>
      <c r="AZ352" s="5"/>
    </row>
    <row r="353" spans="1:52" ht="7.2" customHeight="1" x14ac:dyDescent="0.3">
      <c r="A353" s="5"/>
      <c r="B353" s="5"/>
      <c r="C353" s="5"/>
      <c r="D353" s="5"/>
      <c r="E353" s="5"/>
      <c r="F353" s="5"/>
      <c r="G353" s="5"/>
      <c r="H353" s="5"/>
      <c r="I353" s="5"/>
      <c r="J353" s="5"/>
      <c r="K353" s="5"/>
      <c r="L353" s="5"/>
      <c r="M353" s="5"/>
      <c r="N353" s="5"/>
      <c r="O353" s="5"/>
      <c r="P353" s="5"/>
      <c r="Q353" s="5"/>
      <c r="R353" s="5"/>
      <c r="S353" s="221"/>
      <c r="T353" s="221"/>
      <c r="U353" s="221"/>
      <c r="V353" s="221"/>
      <c r="W353" s="221"/>
      <c r="X353" s="221"/>
      <c r="Y353" s="221"/>
      <c r="Z353" s="221"/>
      <c r="AA353" s="221"/>
      <c r="AB353" s="221"/>
      <c r="AC353" s="221"/>
      <c r="AD353" s="221"/>
      <c r="AE353" s="221"/>
      <c r="AF353" s="221"/>
      <c r="AG353" s="221"/>
      <c r="AH353" s="221"/>
      <c r="AI353" s="5"/>
      <c r="AJ353" s="5"/>
      <c r="AK353" s="5"/>
      <c r="AL353" s="5"/>
      <c r="AM353" s="5"/>
      <c r="AN353" s="5"/>
      <c r="AO353" s="5"/>
      <c r="AP353" s="5"/>
      <c r="AQ353" s="5"/>
      <c r="AR353" s="5"/>
      <c r="AS353" s="5"/>
      <c r="AT353" s="5"/>
      <c r="AU353" s="5"/>
      <c r="AV353" s="5"/>
      <c r="AW353" s="5"/>
      <c r="AX353" s="5"/>
      <c r="AY353" s="5"/>
      <c r="AZ353" s="5"/>
    </row>
    <row r="354" spans="1:52" ht="7.2" customHeight="1" x14ac:dyDescent="0.3">
      <c r="A354" s="5"/>
      <c r="B354" s="5"/>
      <c r="C354" s="5"/>
      <c r="D354" s="5"/>
      <c r="E354" s="5"/>
      <c r="F354" s="5"/>
      <c r="G354" s="5"/>
      <c r="H354" s="5"/>
      <c r="I354" s="5"/>
      <c r="J354" s="5"/>
      <c r="K354" s="5"/>
      <c r="L354" s="5"/>
      <c r="M354" s="5"/>
      <c r="N354" s="5"/>
      <c r="O354" s="5"/>
      <c r="P354" s="5"/>
      <c r="Q354" s="5"/>
      <c r="R354" s="5"/>
      <c r="S354" s="221"/>
      <c r="T354" s="221"/>
      <c r="U354" s="221"/>
      <c r="V354" s="221"/>
      <c r="W354" s="221"/>
      <c r="X354" s="221"/>
      <c r="Y354" s="221"/>
      <c r="Z354" s="221"/>
      <c r="AA354" s="221"/>
      <c r="AB354" s="221"/>
      <c r="AC354" s="221"/>
      <c r="AD354" s="221"/>
      <c r="AE354" s="221"/>
      <c r="AF354" s="221"/>
      <c r="AG354" s="221"/>
      <c r="AH354" s="221"/>
      <c r="AI354" s="5"/>
      <c r="AJ354" s="5"/>
      <c r="AK354" s="5"/>
      <c r="AL354" s="5"/>
      <c r="AM354" s="5"/>
      <c r="AN354" s="5"/>
      <c r="AO354" s="5"/>
      <c r="AP354" s="5"/>
      <c r="AQ354" s="5"/>
      <c r="AR354" s="5"/>
      <c r="AS354" s="5"/>
      <c r="AT354" s="5"/>
      <c r="AU354" s="5"/>
      <c r="AV354" s="5"/>
      <c r="AW354" s="5"/>
      <c r="AX354" s="5"/>
      <c r="AY354" s="5"/>
      <c r="AZ354" s="5"/>
    </row>
    <row r="355" spans="1:52" ht="10.8" customHeight="1" x14ac:dyDescent="0.3">
      <c r="A355" s="5"/>
      <c r="B355" s="5"/>
      <c r="C355" s="5"/>
      <c r="D355" s="5"/>
      <c r="E355" s="5"/>
      <c r="F355" s="5"/>
      <c r="G355" s="5"/>
      <c r="H355" s="5"/>
      <c r="I355" s="5"/>
      <c r="J355" s="5"/>
      <c r="K355" s="5"/>
      <c r="L355" s="5"/>
      <c r="M355" s="5"/>
      <c r="N355" s="5"/>
      <c r="O355" s="5"/>
      <c r="P355" s="5"/>
      <c r="Q355" s="5"/>
      <c r="R355" s="5"/>
      <c r="S355" s="221"/>
      <c r="T355" s="221"/>
      <c r="U355" s="221"/>
      <c r="V355" s="221"/>
      <c r="W355" s="221"/>
      <c r="X355" s="221"/>
      <c r="Y355" s="221"/>
      <c r="Z355" s="221"/>
      <c r="AA355" s="221"/>
      <c r="AB355" s="221"/>
      <c r="AC355" s="221"/>
      <c r="AD355" s="221"/>
      <c r="AE355" s="221"/>
      <c r="AF355" s="221"/>
      <c r="AG355" s="221"/>
      <c r="AH355" s="221"/>
      <c r="AI355" s="5"/>
      <c r="AJ355" s="5"/>
      <c r="AK355" s="5"/>
      <c r="AL355" s="5"/>
      <c r="AM355" s="5"/>
      <c r="AN355" s="5"/>
      <c r="AO355" s="5"/>
      <c r="AP355" s="5"/>
      <c r="AQ355" s="5"/>
      <c r="AR355" s="5"/>
      <c r="AS355" s="5"/>
      <c r="AT355" s="5"/>
      <c r="AU355" s="5"/>
      <c r="AV355" s="5"/>
      <c r="AW355" s="5"/>
      <c r="AX355" s="5"/>
      <c r="AY355" s="5"/>
      <c r="AZ355" s="5"/>
    </row>
    <row r="356" spans="1:52" ht="1.2" customHeight="1" x14ac:dyDescent="0.3">
      <c r="A356" s="5"/>
      <c r="B356" s="5"/>
      <c r="C356" s="5"/>
      <c r="D356" s="5"/>
      <c r="E356" s="5"/>
      <c r="F356" s="5"/>
      <c r="G356" s="5"/>
      <c r="H356" s="5"/>
      <c r="I356" s="5"/>
      <c r="J356" s="5"/>
      <c r="K356" s="5"/>
      <c r="L356" s="5"/>
      <c r="M356" s="5"/>
      <c r="N356" s="5"/>
      <c r="O356" s="5"/>
      <c r="P356" s="5"/>
      <c r="Q356" s="5"/>
      <c r="R356" s="5"/>
      <c r="S356" s="8"/>
      <c r="T356" s="8"/>
      <c r="U356" s="8"/>
      <c r="V356" s="8"/>
      <c r="W356" s="8"/>
      <c r="X356" s="8"/>
      <c r="Y356" s="8"/>
      <c r="Z356" s="8"/>
      <c r="AA356" s="8"/>
      <c r="AB356" s="8"/>
      <c r="AC356" s="8"/>
      <c r="AD356" s="8"/>
      <c r="AE356" s="8"/>
      <c r="AF356" s="8"/>
      <c r="AG356" s="8"/>
      <c r="AH356" s="8"/>
      <c r="AI356" s="5"/>
      <c r="AJ356" s="5"/>
      <c r="AK356" s="5"/>
      <c r="AL356" s="5"/>
      <c r="AM356" s="5"/>
      <c r="AN356" s="5"/>
      <c r="AO356" s="5"/>
      <c r="AP356" s="5"/>
      <c r="AQ356" s="5"/>
      <c r="AR356" s="5"/>
      <c r="AS356" s="5"/>
      <c r="AT356" s="5"/>
      <c r="AU356" s="5"/>
      <c r="AV356" s="5"/>
      <c r="AW356" s="5"/>
      <c r="AX356" s="5"/>
      <c r="AY356" s="5"/>
      <c r="AZ356" s="5"/>
    </row>
    <row r="357" spans="1:52" ht="3.6" customHeight="1" x14ac:dyDescent="0.3">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row>
    <row r="358" spans="1:52" ht="7.2" customHeight="1" x14ac:dyDescent="0.3">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row>
    <row r="359" spans="1:52" ht="7.2" customHeight="1" x14ac:dyDescent="0.3">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row>
    <row r="360" spans="1:52" ht="7.2" customHeight="1" x14ac:dyDescent="0.3">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row>
    <row r="361" spans="1:52" ht="7.2" customHeight="1" x14ac:dyDescent="0.3">
      <c r="A361" s="5"/>
      <c r="B361" s="5"/>
      <c r="C361" s="5"/>
      <c r="D361" s="5"/>
      <c r="E361" s="5"/>
      <c r="F361" s="247" t="s">
        <v>39</v>
      </c>
      <c r="G361" s="247"/>
      <c r="H361" s="247"/>
      <c r="I361" s="247"/>
      <c r="J361" s="247"/>
      <c r="K361" s="247"/>
      <c r="L361" s="247"/>
      <c r="M361" s="247"/>
      <c r="N361" s="247"/>
      <c r="O361" s="247"/>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row>
    <row r="362" spans="1:52" ht="7.2" customHeight="1" x14ac:dyDescent="0.3">
      <c r="A362" s="5"/>
      <c r="B362" s="5"/>
      <c r="C362" s="5"/>
      <c r="D362" s="5"/>
      <c r="E362" s="5"/>
      <c r="F362" s="247"/>
      <c r="G362" s="247"/>
      <c r="H362" s="247"/>
      <c r="I362" s="247"/>
      <c r="J362" s="247"/>
      <c r="K362" s="247"/>
      <c r="L362" s="247"/>
      <c r="M362" s="247"/>
      <c r="N362" s="247"/>
      <c r="O362" s="247"/>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row>
    <row r="363" spans="1:52" ht="7.2" customHeight="1" x14ac:dyDescent="0.3">
      <c r="A363" s="5"/>
      <c r="B363" s="5"/>
      <c r="C363" s="5"/>
      <c r="D363" s="5"/>
      <c r="E363" s="5"/>
      <c r="F363" s="247"/>
      <c r="G363" s="247"/>
      <c r="H363" s="247"/>
      <c r="I363" s="247"/>
      <c r="J363" s="247"/>
      <c r="K363" s="247"/>
      <c r="L363" s="247"/>
      <c r="M363" s="247"/>
      <c r="N363" s="247"/>
      <c r="O363" s="247"/>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row>
    <row r="364" spans="1:52" ht="7.2" customHeight="1" x14ac:dyDescent="0.3">
      <c r="A364" s="5"/>
      <c r="B364" s="5"/>
      <c r="C364" s="5"/>
      <c r="D364" s="5"/>
      <c r="E364" s="5"/>
      <c r="F364" s="247"/>
      <c r="G364" s="247"/>
      <c r="H364" s="247"/>
      <c r="I364" s="247"/>
      <c r="J364" s="247"/>
      <c r="K364" s="247"/>
      <c r="L364" s="247"/>
      <c r="M364" s="247"/>
      <c r="N364" s="247"/>
      <c r="O364" s="247"/>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row>
    <row r="365" spans="1:52" ht="7.2" customHeight="1" x14ac:dyDescent="0.3">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row>
    <row r="366" spans="1:52" ht="7.2" customHeight="1" x14ac:dyDescent="0.3">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row>
    <row r="367" spans="1:52" ht="7.2" customHeight="1" x14ac:dyDescent="0.3">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row>
    <row r="368" spans="1:52" ht="7.2" customHeight="1" x14ac:dyDescent="0.3">
      <c r="A368" s="5"/>
      <c r="B368" s="5"/>
      <c r="C368" s="5"/>
      <c r="D368" s="5"/>
      <c r="E368" s="242" t="s">
        <v>40</v>
      </c>
      <c r="F368" s="242"/>
      <c r="G368" s="242"/>
      <c r="H368" s="242"/>
      <c r="I368" s="242"/>
      <c r="J368" s="242"/>
      <c r="K368" s="242"/>
      <c r="L368" s="242"/>
      <c r="M368" s="242"/>
      <c r="N368" s="242"/>
      <c r="O368" s="242"/>
      <c r="P368" s="242"/>
      <c r="Q368" s="242"/>
      <c r="R368" s="242"/>
      <c r="S368" s="242"/>
      <c r="T368" s="242"/>
      <c r="U368" s="242"/>
      <c r="V368" s="242"/>
      <c r="W368" s="242"/>
      <c r="X368" s="242"/>
      <c r="Y368" s="242"/>
      <c r="Z368" s="242"/>
      <c r="AA368" s="242"/>
      <c r="AB368" s="242"/>
      <c r="AC368" s="242"/>
      <c r="AD368" s="242"/>
      <c r="AE368" s="242"/>
      <c r="AF368" s="242"/>
      <c r="AG368" s="242"/>
      <c r="AH368" s="242"/>
      <c r="AI368" s="242"/>
      <c r="AJ368" s="242"/>
      <c r="AK368" s="242"/>
      <c r="AL368" s="242"/>
      <c r="AM368" s="242"/>
      <c r="AN368" s="242"/>
      <c r="AO368" s="242"/>
      <c r="AP368" s="242"/>
      <c r="AQ368" s="242"/>
      <c r="AR368" s="242"/>
      <c r="AS368" s="242"/>
      <c r="AT368" s="242"/>
      <c r="AU368" s="242"/>
      <c r="AV368" s="242"/>
      <c r="AW368" s="242"/>
      <c r="AX368" s="5"/>
      <c r="AY368" s="5"/>
      <c r="AZ368" s="5"/>
    </row>
    <row r="369" spans="1:52" ht="7.2" customHeight="1" x14ac:dyDescent="0.3">
      <c r="A369" s="5"/>
      <c r="B369" s="5"/>
      <c r="C369" s="5"/>
      <c r="D369" s="5"/>
      <c r="E369" s="242"/>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5"/>
      <c r="AY369" s="5"/>
      <c r="AZ369" s="5"/>
    </row>
    <row r="370" spans="1:52" ht="7.2" customHeight="1" x14ac:dyDescent="0.3">
      <c r="A370" s="5"/>
      <c r="B370" s="5"/>
      <c r="C370" s="5"/>
      <c r="D370" s="5"/>
      <c r="E370" s="242"/>
      <c r="F370" s="242"/>
      <c r="G370" s="242"/>
      <c r="H370" s="242"/>
      <c r="I370" s="242"/>
      <c r="J370" s="242"/>
      <c r="K370" s="242"/>
      <c r="L370" s="242"/>
      <c r="M370" s="242"/>
      <c r="N370" s="242"/>
      <c r="O370" s="242"/>
      <c r="P370" s="242"/>
      <c r="Q370" s="242"/>
      <c r="R370" s="242"/>
      <c r="S370" s="242"/>
      <c r="T370" s="242"/>
      <c r="U370" s="242"/>
      <c r="V370" s="242"/>
      <c r="W370" s="242"/>
      <c r="X370" s="242"/>
      <c r="Y370" s="242"/>
      <c r="Z370" s="242"/>
      <c r="AA370" s="242"/>
      <c r="AB370" s="242"/>
      <c r="AC370" s="242"/>
      <c r="AD370" s="242"/>
      <c r="AE370" s="242"/>
      <c r="AF370" s="242"/>
      <c r="AG370" s="242"/>
      <c r="AH370" s="242"/>
      <c r="AI370" s="242"/>
      <c r="AJ370" s="242"/>
      <c r="AK370" s="242"/>
      <c r="AL370" s="242"/>
      <c r="AM370" s="242"/>
      <c r="AN370" s="242"/>
      <c r="AO370" s="242"/>
      <c r="AP370" s="242"/>
      <c r="AQ370" s="242"/>
      <c r="AR370" s="242"/>
      <c r="AS370" s="242"/>
      <c r="AT370" s="242"/>
      <c r="AU370" s="242"/>
      <c r="AV370" s="242"/>
      <c r="AW370" s="242"/>
      <c r="AX370" s="5"/>
      <c r="AY370" s="5"/>
      <c r="AZ370" s="5"/>
    </row>
    <row r="371" spans="1:52" ht="7.2" customHeight="1" x14ac:dyDescent="0.3">
      <c r="A371" s="5"/>
      <c r="B371" s="5"/>
      <c r="C371" s="5"/>
      <c r="D371" s="5"/>
      <c r="E371" s="242"/>
      <c r="F371" s="242"/>
      <c r="G371" s="242"/>
      <c r="H371" s="242"/>
      <c r="I371" s="242"/>
      <c r="J371" s="242"/>
      <c r="K371" s="242"/>
      <c r="L371" s="242"/>
      <c r="M371" s="242"/>
      <c r="N371" s="242"/>
      <c r="O371" s="242"/>
      <c r="P371" s="242"/>
      <c r="Q371" s="242"/>
      <c r="R371" s="242"/>
      <c r="S371" s="242"/>
      <c r="T371" s="242"/>
      <c r="U371" s="242"/>
      <c r="V371" s="242"/>
      <c r="W371" s="242"/>
      <c r="X371" s="242"/>
      <c r="Y371" s="242"/>
      <c r="Z371" s="242"/>
      <c r="AA371" s="242"/>
      <c r="AB371" s="242"/>
      <c r="AC371" s="242"/>
      <c r="AD371" s="242"/>
      <c r="AE371" s="242"/>
      <c r="AF371" s="242"/>
      <c r="AG371" s="242"/>
      <c r="AH371" s="242"/>
      <c r="AI371" s="242"/>
      <c r="AJ371" s="242"/>
      <c r="AK371" s="242"/>
      <c r="AL371" s="242"/>
      <c r="AM371" s="242"/>
      <c r="AN371" s="242"/>
      <c r="AO371" s="242"/>
      <c r="AP371" s="242"/>
      <c r="AQ371" s="242"/>
      <c r="AR371" s="242"/>
      <c r="AS371" s="242"/>
      <c r="AT371" s="242"/>
      <c r="AU371" s="242"/>
      <c r="AV371" s="242"/>
      <c r="AW371" s="242"/>
      <c r="AX371" s="5"/>
      <c r="AY371" s="5"/>
      <c r="AZ371" s="5"/>
    </row>
    <row r="372" spans="1:52" ht="7.2" customHeight="1" x14ac:dyDescent="0.3">
      <c r="A372" s="5"/>
      <c r="B372" s="5"/>
      <c r="C372" s="5"/>
      <c r="D372" s="5"/>
      <c r="E372" s="242"/>
      <c r="F372" s="242"/>
      <c r="G372" s="242"/>
      <c r="H372" s="242"/>
      <c r="I372" s="242"/>
      <c r="J372" s="242"/>
      <c r="K372" s="242"/>
      <c r="L372" s="242"/>
      <c r="M372" s="242"/>
      <c r="N372" s="242"/>
      <c r="O372" s="242"/>
      <c r="P372" s="242"/>
      <c r="Q372" s="242"/>
      <c r="R372" s="242"/>
      <c r="S372" s="242"/>
      <c r="T372" s="242"/>
      <c r="U372" s="242"/>
      <c r="V372" s="242"/>
      <c r="W372" s="242"/>
      <c r="X372" s="242"/>
      <c r="Y372" s="242"/>
      <c r="Z372" s="242"/>
      <c r="AA372" s="242"/>
      <c r="AB372" s="242"/>
      <c r="AC372" s="242"/>
      <c r="AD372" s="242"/>
      <c r="AE372" s="242"/>
      <c r="AF372" s="242"/>
      <c r="AG372" s="242"/>
      <c r="AH372" s="242"/>
      <c r="AI372" s="242"/>
      <c r="AJ372" s="242"/>
      <c r="AK372" s="242"/>
      <c r="AL372" s="242"/>
      <c r="AM372" s="242"/>
      <c r="AN372" s="242"/>
      <c r="AO372" s="242"/>
      <c r="AP372" s="242"/>
      <c r="AQ372" s="242"/>
      <c r="AR372" s="242"/>
      <c r="AS372" s="242"/>
      <c r="AT372" s="242"/>
      <c r="AU372" s="242"/>
      <c r="AV372" s="242"/>
      <c r="AW372" s="242"/>
      <c r="AX372" s="5"/>
      <c r="AY372" s="5"/>
      <c r="AZ372" s="5"/>
    </row>
    <row r="373" spans="1:52" ht="7.2" customHeight="1" x14ac:dyDescent="0.3">
      <c r="A373" s="5"/>
      <c r="B373" s="5"/>
      <c r="C373" s="5"/>
      <c r="D373" s="5"/>
      <c r="E373" s="242"/>
      <c r="F373" s="242"/>
      <c r="G373" s="242"/>
      <c r="H373" s="242"/>
      <c r="I373" s="242"/>
      <c r="J373" s="242"/>
      <c r="K373" s="242"/>
      <c r="L373" s="242"/>
      <c r="M373" s="242"/>
      <c r="N373" s="242"/>
      <c r="O373" s="242"/>
      <c r="P373" s="242"/>
      <c r="Q373" s="242"/>
      <c r="R373" s="242"/>
      <c r="S373" s="242"/>
      <c r="T373" s="242"/>
      <c r="U373" s="242"/>
      <c r="V373" s="242"/>
      <c r="W373" s="242"/>
      <c r="X373" s="242"/>
      <c r="Y373" s="242"/>
      <c r="Z373" s="242"/>
      <c r="AA373" s="242"/>
      <c r="AB373" s="242"/>
      <c r="AC373" s="242"/>
      <c r="AD373" s="242"/>
      <c r="AE373" s="242"/>
      <c r="AF373" s="242"/>
      <c r="AG373" s="242"/>
      <c r="AH373" s="242"/>
      <c r="AI373" s="242"/>
      <c r="AJ373" s="242"/>
      <c r="AK373" s="242"/>
      <c r="AL373" s="242"/>
      <c r="AM373" s="242"/>
      <c r="AN373" s="242"/>
      <c r="AO373" s="242"/>
      <c r="AP373" s="242"/>
      <c r="AQ373" s="242"/>
      <c r="AR373" s="242"/>
      <c r="AS373" s="242"/>
      <c r="AT373" s="242"/>
      <c r="AU373" s="242"/>
      <c r="AV373" s="242"/>
      <c r="AW373" s="242"/>
      <c r="AX373" s="5"/>
      <c r="AY373" s="5"/>
      <c r="AZ373" s="5"/>
    </row>
    <row r="374" spans="1:52" ht="7.2" customHeight="1" x14ac:dyDescent="0.3">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row>
    <row r="375" spans="1:52" ht="7.2" customHeight="1" x14ac:dyDescent="0.3">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row>
    <row r="376" spans="1:52" ht="7.2" customHeight="1" x14ac:dyDescent="0.3">
      <c r="A376" s="5"/>
      <c r="B376" s="5"/>
      <c r="C376" s="5"/>
      <c r="D376" s="5"/>
      <c r="E376" s="242" t="s">
        <v>41</v>
      </c>
      <c r="F376" s="242"/>
      <c r="G376" s="242"/>
      <c r="H376" s="242"/>
      <c r="I376" s="242"/>
      <c r="J376" s="242"/>
      <c r="K376" s="242"/>
      <c r="L376" s="242"/>
      <c r="M376" s="242"/>
      <c r="N376" s="242"/>
      <c r="O376" s="242"/>
      <c r="P376" s="242"/>
      <c r="Q376" s="242"/>
      <c r="R376" s="242"/>
      <c r="S376" s="242"/>
      <c r="T376" s="242"/>
      <c r="U376" s="242"/>
      <c r="V376" s="242"/>
      <c r="W376" s="242"/>
      <c r="X376" s="242"/>
      <c r="Y376" s="242"/>
      <c r="Z376" s="242"/>
      <c r="AA376" s="242"/>
      <c r="AB376" s="242"/>
      <c r="AC376" s="242"/>
      <c r="AD376" s="242"/>
      <c r="AE376" s="242"/>
      <c r="AF376" s="242"/>
      <c r="AG376" s="242"/>
      <c r="AH376" s="242"/>
      <c r="AI376" s="242"/>
      <c r="AJ376" s="242"/>
      <c r="AK376" s="242"/>
      <c r="AL376" s="242"/>
      <c r="AM376" s="242"/>
      <c r="AN376" s="242"/>
      <c r="AO376" s="242"/>
      <c r="AP376" s="242"/>
      <c r="AQ376" s="242"/>
      <c r="AR376" s="242"/>
      <c r="AS376" s="242"/>
      <c r="AT376" s="242"/>
      <c r="AU376" s="242"/>
      <c r="AV376" s="242"/>
      <c r="AW376" s="242"/>
      <c r="AX376" s="5"/>
      <c r="AY376" s="5"/>
      <c r="AZ376" s="5"/>
    </row>
    <row r="377" spans="1:52" ht="7.2" customHeight="1" x14ac:dyDescent="0.3">
      <c r="A377" s="5"/>
      <c r="B377" s="5"/>
      <c r="C377" s="5"/>
      <c r="D377" s="5"/>
      <c r="E377" s="242"/>
      <c r="F377" s="242"/>
      <c r="G377" s="242"/>
      <c r="H377" s="242"/>
      <c r="I377" s="242"/>
      <c r="J377" s="242"/>
      <c r="K377" s="242"/>
      <c r="L377" s="242"/>
      <c r="M377" s="242"/>
      <c r="N377" s="242"/>
      <c r="O377" s="242"/>
      <c r="P377" s="242"/>
      <c r="Q377" s="242"/>
      <c r="R377" s="242"/>
      <c r="S377" s="242"/>
      <c r="T377" s="242"/>
      <c r="U377" s="242"/>
      <c r="V377" s="242"/>
      <c r="W377" s="242"/>
      <c r="X377" s="242"/>
      <c r="Y377" s="242"/>
      <c r="Z377" s="242"/>
      <c r="AA377" s="242"/>
      <c r="AB377" s="242"/>
      <c r="AC377" s="242"/>
      <c r="AD377" s="242"/>
      <c r="AE377" s="242"/>
      <c r="AF377" s="242"/>
      <c r="AG377" s="242"/>
      <c r="AH377" s="242"/>
      <c r="AI377" s="242"/>
      <c r="AJ377" s="242"/>
      <c r="AK377" s="242"/>
      <c r="AL377" s="242"/>
      <c r="AM377" s="242"/>
      <c r="AN377" s="242"/>
      <c r="AO377" s="242"/>
      <c r="AP377" s="242"/>
      <c r="AQ377" s="242"/>
      <c r="AR377" s="242"/>
      <c r="AS377" s="242"/>
      <c r="AT377" s="242"/>
      <c r="AU377" s="242"/>
      <c r="AV377" s="242"/>
      <c r="AW377" s="242"/>
      <c r="AX377" s="5"/>
      <c r="AY377" s="5"/>
      <c r="AZ377" s="5"/>
    </row>
    <row r="378" spans="1:52" ht="7.2" customHeight="1" x14ac:dyDescent="0.3">
      <c r="A378" s="5"/>
      <c r="B378" s="5"/>
      <c r="C378" s="5"/>
      <c r="D378" s="5"/>
      <c r="E378" s="242"/>
      <c r="F378" s="242"/>
      <c r="G378" s="242"/>
      <c r="H378" s="242"/>
      <c r="I378" s="242"/>
      <c r="J378" s="242"/>
      <c r="K378" s="242"/>
      <c r="L378" s="242"/>
      <c r="M378" s="242"/>
      <c r="N378" s="242"/>
      <c r="O378" s="242"/>
      <c r="P378" s="242"/>
      <c r="Q378" s="242"/>
      <c r="R378" s="242"/>
      <c r="S378" s="242"/>
      <c r="T378" s="242"/>
      <c r="U378" s="242"/>
      <c r="V378" s="242"/>
      <c r="W378" s="242"/>
      <c r="X378" s="242"/>
      <c r="Y378" s="242"/>
      <c r="Z378" s="242"/>
      <c r="AA378" s="242"/>
      <c r="AB378" s="242"/>
      <c r="AC378" s="242"/>
      <c r="AD378" s="242"/>
      <c r="AE378" s="242"/>
      <c r="AF378" s="242"/>
      <c r="AG378" s="242"/>
      <c r="AH378" s="242"/>
      <c r="AI378" s="242"/>
      <c r="AJ378" s="242"/>
      <c r="AK378" s="242"/>
      <c r="AL378" s="242"/>
      <c r="AM378" s="242"/>
      <c r="AN378" s="242"/>
      <c r="AO378" s="242"/>
      <c r="AP378" s="242"/>
      <c r="AQ378" s="242"/>
      <c r="AR378" s="242"/>
      <c r="AS378" s="242"/>
      <c r="AT378" s="242"/>
      <c r="AU378" s="242"/>
      <c r="AV378" s="242"/>
      <c r="AW378" s="242"/>
      <c r="AX378" s="5"/>
      <c r="AY378" s="5"/>
      <c r="AZ378" s="5"/>
    </row>
    <row r="379" spans="1:52" ht="7.2" customHeight="1" x14ac:dyDescent="0.3">
      <c r="A379" s="5"/>
      <c r="B379" s="5"/>
      <c r="C379" s="5"/>
      <c r="D379" s="5"/>
      <c r="E379" s="242"/>
      <c r="F379" s="242"/>
      <c r="G379" s="242"/>
      <c r="H379" s="242"/>
      <c r="I379" s="242"/>
      <c r="J379" s="242"/>
      <c r="K379" s="242"/>
      <c r="L379" s="242"/>
      <c r="M379" s="242"/>
      <c r="N379" s="242"/>
      <c r="O379" s="242"/>
      <c r="P379" s="242"/>
      <c r="Q379" s="242"/>
      <c r="R379" s="242"/>
      <c r="S379" s="242"/>
      <c r="T379" s="242"/>
      <c r="U379" s="242"/>
      <c r="V379" s="242"/>
      <c r="W379" s="242"/>
      <c r="X379" s="242"/>
      <c r="Y379" s="242"/>
      <c r="Z379" s="242"/>
      <c r="AA379" s="242"/>
      <c r="AB379" s="242"/>
      <c r="AC379" s="242"/>
      <c r="AD379" s="242"/>
      <c r="AE379" s="242"/>
      <c r="AF379" s="242"/>
      <c r="AG379" s="242"/>
      <c r="AH379" s="242"/>
      <c r="AI379" s="242"/>
      <c r="AJ379" s="242"/>
      <c r="AK379" s="242"/>
      <c r="AL379" s="242"/>
      <c r="AM379" s="242"/>
      <c r="AN379" s="242"/>
      <c r="AO379" s="242"/>
      <c r="AP379" s="242"/>
      <c r="AQ379" s="242"/>
      <c r="AR379" s="242"/>
      <c r="AS379" s="242"/>
      <c r="AT379" s="242"/>
      <c r="AU379" s="242"/>
      <c r="AV379" s="242"/>
      <c r="AW379" s="242"/>
      <c r="AX379" s="5"/>
      <c r="AY379" s="5"/>
      <c r="AZ379" s="5"/>
    </row>
    <row r="380" spans="1:52" ht="7.2" customHeight="1" x14ac:dyDescent="0.3">
      <c r="A380" s="5"/>
      <c r="B380" s="5"/>
      <c r="C380" s="5"/>
      <c r="D380" s="5"/>
      <c r="E380" s="242"/>
      <c r="F380" s="242"/>
      <c r="G380" s="242"/>
      <c r="H380" s="242"/>
      <c r="I380" s="242"/>
      <c r="J380" s="242"/>
      <c r="K380" s="242"/>
      <c r="L380" s="242"/>
      <c r="M380" s="242"/>
      <c r="N380" s="242"/>
      <c r="O380" s="242"/>
      <c r="P380" s="242"/>
      <c r="Q380" s="242"/>
      <c r="R380" s="242"/>
      <c r="S380" s="242"/>
      <c r="T380" s="242"/>
      <c r="U380" s="242"/>
      <c r="V380" s="242"/>
      <c r="W380" s="242"/>
      <c r="X380" s="242"/>
      <c r="Y380" s="242"/>
      <c r="Z380" s="242"/>
      <c r="AA380" s="242"/>
      <c r="AB380" s="242"/>
      <c r="AC380" s="242"/>
      <c r="AD380" s="242"/>
      <c r="AE380" s="242"/>
      <c r="AF380" s="242"/>
      <c r="AG380" s="242"/>
      <c r="AH380" s="242"/>
      <c r="AI380" s="242"/>
      <c r="AJ380" s="242"/>
      <c r="AK380" s="242"/>
      <c r="AL380" s="242"/>
      <c r="AM380" s="242"/>
      <c r="AN380" s="242"/>
      <c r="AO380" s="242"/>
      <c r="AP380" s="242"/>
      <c r="AQ380" s="242"/>
      <c r="AR380" s="242"/>
      <c r="AS380" s="242"/>
      <c r="AT380" s="242"/>
      <c r="AU380" s="242"/>
      <c r="AV380" s="242"/>
      <c r="AW380" s="242"/>
      <c r="AX380" s="5"/>
      <c r="AY380" s="5"/>
      <c r="AZ380" s="5"/>
    </row>
    <row r="381" spans="1:52" ht="7.2" customHeight="1" x14ac:dyDescent="0.3">
      <c r="A381" s="5"/>
      <c r="B381" s="5"/>
      <c r="C381" s="5"/>
      <c r="D381" s="5"/>
      <c r="E381" s="242"/>
      <c r="F381" s="242"/>
      <c r="G381" s="242"/>
      <c r="H381" s="242"/>
      <c r="I381" s="242"/>
      <c r="J381" s="242"/>
      <c r="K381" s="242"/>
      <c r="L381" s="242"/>
      <c r="M381" s="242"/>
      <c r="N381" s="242"/>
      <c r="O381" s="242"/>
      <c r="P381" s="242"/>
      <c r="Q381" s="242"/>
      <c r="R381" s="242"/>
      <c r="S381" s="242"/>
      <c r="T381" s="242"/>
      <c r="U381" s="242"/>
      <c r="V381" s="242"/>
      <c r="W381" s="242"/>
      <c r="X381" s="242"/>
      <c r="Y381" s="242"/>
      <c r="Z381" s="242"/>
      <c r="AA381" s="242"/>
      <c r="AB381" s="242"/>
      <c r="AC381" s="242"/>
      <c r="AD381" s="242"/>
      <c r="AE381" s="242"/>
      <c r="AF381" s="242"/>
      <c r="AG381" s="242"/>
      <c r="AH381" s="242"/>
      <c r="AI381" s="242"/>
      <c r="AJ381" s="242"/>
      <c r="AK381" s="242"/>
      <c r="AL381" s="242"/>
      <c r="AM381" s="242"/>
      <c r="AN381" s="242"/>
      <c r="AO381" s="242"/>
      <c r="AP381" s="242"/>
      <c r="AQ381" s="242"/>
      <c r="AR381" s="242"/>
      <c r="AS381" s="242"/>
      <c r="AT381" s="242"/>
      <c r="AU381" s="242"/>
      <c r="AV381" s="242"/>
      <c r="AW381" s="242"/>
      <c r="AX381" s="5"/>
      <c r="AY381" s="5"/>
      <c r="AZ381" s="5"/>
    </row>
    <row r="382" spans="1:52" ht="7.2" customHeight="1" x14ac:dyDescent="0.3">
      <c r="A382" s="5"/>
      <c r="B382" s="5"/>
      <c r="C382" s="5"/>
      <c r="D382" s="5"/>
      <c r="E382" s="242"/>
      <c r="F382" s="242"/>
      <c r="G382" s="242"/>
      <c r="H382" s="242"/>
      <c r="I382" s="242"/>
      <c r="J382" s="242"/>
      <c r="K382" s="242"/>
      <c r="L382" s="242"/>
      <c r="M382" s="242"/>
      <c r="N382" s="242"/>
      <c r="O382" s="242"/>
      <c r="P382" s="242"/>
      <c r="Q382" s="242"/>
      <c r="R382" s="242"/>
      <c r="S382" s="242"/>
      <c r="T382" s="242"/>
      <c r="U382" s="242"/>
      <c r="V382" s="242"/>
      <c r="W382" s="242"/>
      <c r="X382" s="242"/>
      <c r="Y382" s="242"/>
      <c r="Z382" s="242"/>
      <c r="AA382" s="242"/>
      <c r="AB382" s="242"/>
      <c r="AC382" s="242"/>
      <c r="AD382" s="242"/>
      <c r="AE382" s="242"/>
      <c r="AF382" s="242"/>
      <c r="AG382" s="242"/>
      <c r="AH382" s="242"/>
      <c r="AI382" s="242"/>
      <c r="AJ382" s="242"/>
      <c r="AK382" s="242"/>
      <c r="AL382" s="242"/>
      <c r="AM382" s="242"/>
      <c r="AN382" s="242"/>
      <c r="AO382" s="242"/>
      <c r="AP382" s="242"/>
      <c r="AQ382" s="242"/>
      <c r="AR382" s="242"/>
      <c r="AS382" s="242"/>
      <c r="AT382" s="242"/>
      <c r="AU382" s="242"/>
      <c r="AV382" s="242"/>
      <c r="AW382" s="242"/>
      <c r="AX382" s="5"/>
      <c r="AY382" s="5"/>
      <c r="AZ382" s="5"/>
    </row>
    <row r="383" spans="1:52" ht="7.2" customHeight="1" x14ac:dyDescent="0.3">
      <c r="A383" s="5"/>
      <c r="B383" s="5"/>
      <c r="C383" s="5"/>
      <c r="D383" s="5"/>
      <c r="E383" s="242"/>
      <c r="F383" s="242"/>
      <c r="G383" s="242"/>
      <c r="H383" s="242"/>
      <c r="I383" s="242"/>
      <c r="J383" s="242"/>
      <c r="K383" s="242"/>
      <c r="L383" s="242"/>
      <c r="M383" s="242"/>
      <c r="N383" s="242"/>
      <c r="O383" s="242"/>
      <c r="P383" s="242"/>
      <c r="Q383" s="242"/>
      <c r="R383" s="242"/>
      <c r="S383" s="242"/>
      <c r="T383" s="242"/>
      <c r="U383" s="242"/>
      <c r="V383" s="242"/>
      <c r="W383" s="242"/>
      <c r="X383" s="242"/>
      <c r="Y383" s="242"/>
      <c r="Z383" s="242"/>
      <c r="AA383" s="242"/>
      <c r="AB383" s="242"/>
      <c r="AC383" s="242"/>
      <c r="AD383" s="242"/>
      <c r="AE383" s="242"/>
      <c r="AF383" s="242"/>
      <c r="AG383" s="242"/>
      <c r="AH383" s="242"/>
      <c r="AI383" s="242"/>
      <c r="AJ383" s="242"/>
      <c r="AK383" s="242"/>
      <c r="AL383" s="242"/>
      <c r="AM383" s="242"/>
      <c r="AN383" s="242"/>
      <c r="AO383" s="242"/>
      <c r="AP383" s="242"/>
      <c r="AQ383" s="242"/>
      <c r="AR383" s="242"/>
      <c r="AS383" s="242"/>
      <c r="AT383" s="242"/>
      <c r="AU383" s="242"/>
      <c r="AV383" s="242"/>
      <c r="AW383" s="242"/>
      <c r="AX383" s="5"/>
      <c r="AY383" s="5"/>
      <c r="AZ383" s="5"/>
    </row>
    <row r="384" spans="1:52" ht="7.2" customHeight="1" x14ac:dyDescent="0.3">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row>
    <row r="385" spans="1:52" ht="7.2" customHeight="1" x14ac:dyDescent="0.3">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row>
    <row r="386" spans="1:52" ht="7.2" customHeight="1" x14ac:dyDescent="0.3">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row>
    <row r="387" spans="1:52" ht="7.2" customHeight="1" x14ac:dyDescent="0.3">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row>
    <row r="388" spans="1:52" ht="7.2" customHeight="1" x14ac:dyDescent="0.3">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row>
    <row r="389" spans="1:52" ht="7.2" customHeight="1" x14ac:dyDescent="0.3">
      <c r="A389" s="5"/>
      <c r="B389" s="5"/>
      <c r="C389" s="5"/>
      <c r="D389" s="5"/>
      <c r="E389" s="242" t="s">
        <v>42</v>
      </c>
      <c r="F389" s="242"/>
      <c r="G389" s="242"/>
      <c r="H389" s="242"/>
      <c r="I389" s="242"/>
      <c r="J389" s="242"/>
      <c r="K389" s="242"/>
      <c r="L389" s="242"/>
      <c r="M389" s="242"/>
      <c r="N389" s="242"/>
      <c r="O389" s="242"/>
      <c r="P389" s="242"/>
      <c r="Q389" s="242"/>
      <c r="R389" s="242"/>
      <c r="S389" s="242"/>
      <c r="T389" s="242"/>
      <c r="U389" s="242"/>
      <c r="V389" s="242"/>
      <c r="W389" s="242"/>
      <c r="X389" s="242"/>
      <c r="Y389" s="242"/>
      <c r="Z389" s="242"/>
      <c r="AA389" s="242"/>
      <c r="AB389" s="242"/>
      <c r="AC389" s="242"/>
      <c r="AD389" s="242"/>
      <c r="AE389" s="242"/>
      <c r="AF389" s="242"/>
      <c r="AG389" s="242"/>
      <c r="AH389" s="242"/>
      <c r="AI389" s="242"/>
      <c r="AJ389" s="242"/>
      <c r="AK389" s="242"/>
      <c r="AL389" s="242"/>
      <c r="AM389" s="242"/>
      <c r="AN389" s="242"/>
      <c r="AO389" s="242"/>
      <c r="AP389" s="242"/>
      <c r="AQ389" s="242"/>
      <c r="AR389" s="242"/>
      <c r="AS389" s="242"/>
      <c r="AT389" s="242"/>
      <c r="AU389" s="242"/>
      <c r="AV389" s="242"/>
      <c r="AW389" s="242"/>
      <c r="AX389" s="5"/>
      <c r="AY389" s="5"/>
      <c r="AZ389" s="5"/>
    </row>
    <row r="390" spans="1:52" ht="7.2" customHeight="1" x14ac:dyDescent="0.3">
      <c r="A390" s="5"/>
      <c r="B390" s="5"/>
      <c r="C390" s="5"/>
      <c r="D390" s="5"/>
      <c r="E390" s="242"/>
      <c r="F390" s="242"/>
      <c r="G390" s="242"/>
      <c r="H390" s="242"/>
      <c r="I390" s="242"/>
      <c r="J390" s="242"/>
      <c r="K390" s="242"/>
      <c r="L390" s="242"/>
      <c r="M390" s="242"/>
      <c r="N390" s="242"/>
      <c r="O390" s="242"/>
      <c r="P390" s="242"/>
      <c r="Q390" s="242"/>
      <c r="R390" s="242"/>
      <c r="S390" s="242"/>
      <c r="T390" s="242"/>
      <c r="U390" s="242"/>
      <c r="V390" s="242"/>
      <c r="W390" s="242"/>
      <c r="X390" s="242"/>
      <c r="Y390" s="242"/>
      <c r="Z390" s="242"/>
      <c r="AA390" s="242"/>
      <c r="AB390" s="242"/>
      <c r="AC390" s="242"/>
      <c r="AD390" s="242"/>
      <c r="AE390" s="242"/>
      <c r="AF390" s="242"/>
      <c r="AG390" s="242"/>
      <c r="AH390" s="242"/>
      <c r="AI390" s="242"/>
      <c r="AJ390" s="242"/>
      <c r="AK390" s="242"/>
      <c r="AL390" s="242"/>
      <c r="AM390" s="242"/>
      <c r="AN390" s="242"/>
      <c r="AO390" s="242"/>
      <c r="AP390" s="242"/>
      <c r="AQ390" s="242"/>
      <c r="AR390" s="242"/>
      <c r="AS390" s="242"/>
      <c r="AT390" s="242"/>
      <c r="AU390" s="242"/>
      <c r="AV390" s="242"/>
      <c r="AW390" s="242"/>
      <c r="AX390" s="5"/>
      <c r="AY390" s="5"/>
      <c r="AZ390" s="5"/>
    </row>
    <row r="391" spans="1:52" ht="7.2" customHeight="1" x14ac:dyDescent="0.3">
      <c r="A391" s="5"/>
      <c r="B391" s="5"/>
      <c r="C391" s="5"/>
      <c r="D391" s="5"/>
      <c r="E391" s="242"/>
      <c r="F391" s="242"/>
      <c r="G391" s="242"/>
      <c r="H391" s="242"/>
      <c r="I391" s="242"/>
      <c r="J391" s="242"/>
      <c r="K391" s="242"/>
      <c r="L391" s="242"/>
      <c r="M391" s="242"/>
      <c r="N391" s="242"/>
      <c r="O391" s="242"/>
      <c r="P391" s="242"/>
      <c r="Q391" s="242"/>
      <c r="R391" s="242"/>
      <c r="S391" s="242"/>
      <c r="T391" s="242"/>
      <c r="U391" s="242"/>
      <c r="V391" s="242"/>
      <c r="W391" s="242"/>
      <c r="X391" s="242"/>
      <c r="Y391" s="242"/>
      <c r="Z391" s="242"/>
      <c r="AA391" s="242"/>
      <c r="AB391" s="242"/>
      <c r="AC391" s="242"/>
      <c r="AD391" s="242"/>
      <c r="AE391" s="242"/>
      <c r="AF391" s="242"/>
      <c r="AG391" s="242"/>
      <c r="AH391" s="242"/>
      <c r="AI391" s="242"/>
      <c r="AJ391" s="242"/>
      <c r="AK391" s="242"/>
      <c r="AL391" s="242"/>
      <c r="AM391" s="242"/>
      <c r="AN391" s="242"/>
      <c r="AO391" s="242"/>
      <c r="AP391" s="242"/>
      <c r="AQ391" s="242"/>
      <c r="AR391" s="242"/>
      <c r="AS391" s="242"/>
      <c r="AT391" s="242"/>
      <c r="AU391" s="242"/>
      <c r="AV391" s="242"/>
      <c r="AW391" s="242"/>
      <c r="AX391" s="5"/>
      <c r="AY391" s="5"/>
      <c r="AZ391" s="5"/>
    </row>
    <row r="392" spans="1:52" ht="7.2" customHeight="1" x14ac:dyDescent="0.3">
      <c r="A392" s="5"/>
      <c r="B392" s="5"/>
      <c r="C392" s="5"/>
      <c r="D392" s="5"/>
      <c r="E392" s="242"/>
      <c r="F392" s="242"/>
      <c r="G392" s="242"/>
      <c r="H392" s="242"/>
      <c r="I392" s="242"/>
      <c r="J392" s="242"/>
      <c r="K392" s="242"/>
      <c r="L392" s="242"/>
      <c r="M392" s="242"/>
      <c r="N392" s="242"/>
      <c r="O392" s="242"/>
      <c r="P392" s="242"/>
      <c r="Q392" s="242"/>
      <c r="R392" s="242"/>
      <c r="S392" s="242"/>
      <c r="T392" s="242"/>
      <c r="U392" s="242"/>
      <c r="V392" s="242"/>
      <c r="W392" s="242"/>
      <c r="X392" s="242"/>
      <c r="Y392" s="242"/>
      <c r="Z392" s="242"/>
      <c r="AA392" s="242"/>
      <c r="AB392" s="242"/>
      <c r="AC392" s="242"/>
      <c r="AD392" s="242"/>
      <c r="AE392" s="242"/>
      <c r="AF392" s="242"/>
      <c r="AG392" s="242"/>
      <c r="AH392" s="242"/>
      <c r="AI392" s="242"/>
      <c r="AJ392" s="242"/>
      <c r="AK392" s="242"/>
      <c r="AL392" s="242"/>
      <c r="AM392" s="242"/>
      <c r="AN392" s="242"/>
      <c r="AO392" s="242"/>
      <c r="AP392" s="242"/>
      <c r="AQ392" s="242"/>
      <c r="AR392" s="242"/>
      <c r="AS392" s="242"/>
      <c r="AT392" s="242"/>
      <c r="AU392" s="242"/>
      <c r="AV392" s="242"/>
      <c r="AW392" s="242"/>
      <c r="AX392" s="5"/>
      <c r="AY392" s="5"/>
      <c r="AZ392" s="5"/>
    </row>
    <row r="393" spans="1:52" ht="7.2" customHeight="1" x14ac:dyDescent="0.3">
      <c r="A393" s="5"/>
      <c r="B393" s="5"/>
      <c r="C393" s="5"/>
      <c r="D393" s="5"/>
      <c r="E393" s="242"/>
      <c r="F393" s="242"/>
      <c r="G393" s="242"/>
      <c r="H393" s="242"/>
      <c r="I393" s="242"/>
      <c r="J393" s="242"/>
      <c r="K393" s="242"/>
      <c r="L393" s="242"/>
      <c r="M393" s="242"/>
      <c r="N393" s="242"/>
      <c r="O393" s="242"/>
      <c r="P393" s="242"/>
      <c r="Q393" s="242"/>
      <c r="R393" s="242"/>
      <c r="S393" s="242"/>
      <c r="T393" s="242"/>
      <c r="U393" s="242"/>
      <c r="V393" s="242"/>
      <c r="W393" s="242"/>
      <c r="X393" s="242"/>
      <c r="Y393" s="242"/>
      <c r="Z393" s="242"/>
      <c r="AA393" s="242"/>
      <c r="AB393" s="242"/>
      <c r="AC393" s="242"/>
      <c r="AD393" s="242"/>
      <c r="AE393" s="242"/>
      <c r="AF393" s="242"/>
      <c r="AG393" s="242"/>
      <c r="AH393" s="242"/>
      <c r="AI393" s="242"/>
      <c r="AJ393" s="242"/>
      <c r="AK393" s="242"/>
      <c r="AL393" s="242"/>
      <c r="AM393" s="242"/>
      <c r="AN393" s="242"/>
      <c r="AO393" s="242"/>
      <c r="AP393" s="242"/>
      <c r="AQ393" s="242"/>
      <c r="AR393" s="242"/>
      <c r="AS393" s="242"/>
      <c r="AT393" s="242"/>
      <c r="AU393" s="242"/>
      <c r="AV393" s="242"/>
      <c r="AW393" s="242"/>
      <c r="AX393" s="5"/>
      <c r="AY393" s="5"/>
      <c r="AZ393" s="5"/>
    </row>
    <row r="394" spans="1:52" ht="7.2" customHeight="1" x14ac:dyDescent="0.3">
      <c r="A394" s="5"/>
      <c r="B394" s="5"/>
      <c r="C394" s="5"/>
      <c r="D394" s="5"/>
      <c r="E394" s="242"/>
      <c r="F394" s="242"/>
      <c r="G394" s="242"/>
      <c r="H394" s="242"/>
      <c r="I394" s="242"/>
      <c r="J394" s="242"/>
      <c r="K394" s="242"/>
      <c r="L394" s="242"/>
      <c r="M394" s="242"/>
      <c r="N394" s="242"/>
      <c r="O394" s="242"/>
      <c r="P394" s="242"/>
      <c r="Q394" s="242"/>
      <c r="R394" s="242"/>
      <c r="S394" s="242"/>
      <c r="T394" s="242"/>
      <c r="U394" s="242"/>
      <c r="V394" s="242"/>
      <c r="W394" s="242"/>
      <c r="X394" s="242"/>
      <c r="Y394" s="242"/>
      <c r="Z394" s="242"/>
      <c r="AA394" s="242"/>
      <c r="AB394" s="242"/>
      <c r="AC394" s="242"/>
      <c r="AD394" s="242"/>
      <c r="AE394" s="242"/>
      <c r="AF394" s="242"/>
      <c r="AG394" s="242"/>
      <c r="AH394" s="242"/>
      <c r="AI394" s="242"/>
      <c r="AJ394" s="242"/>
      <c r="AK394" s="242"/>
      <c r="AL394" s="242"/>
      <c r="AM394" s="242"/>
      <c r="AN394" s="242"/>
      <c r="AO394" s="242"/>
      <c r="AP394" s="242"/>
      <c r="AQ394" s="242"/>
      <c r="AR394" s="242"/>
      <c r="AS394" s="242"/>
      <c r="AT394" s="242"/>
      <c r="AU394" s="242"/>
      <c r="AV394" s="242"/>
      <c r="AW394" s="242"/>
      <c r="AX394" s="5"/>
      <c r="AY394" s="5"/>
      <c r="AZ394" s="5"/>
    </row>
    <row r="395" spans="1:52" ht="7.2" customHeight="1" x14ac:dyDescent="0.3">
      <c r="A395" s="5"/>
      <c r="B395" s="5"/>
      <c r="C395" s="5"/>
      <c r="D395" s="5"/>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5"/>
      <c r="AY395" s="5"/>
      <c r="AZ395" s="5"/>
    </row>
    <row r="396" spans="1:52" ht="7.2" customHeight="1" x14ac:dyDescent="0.3">
      <c r="A396" s="5"/>
      <c r="B396" s="5"/>
      <c r="C396" s="5"/>
      <c r="D396" s="5"/>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5"/>
      <c r="AY396" s="5"/>
      <c r="AZ396" s="5"/>
    </row>
    <row r="397" spans="1:52" ht="7.2" customHeight="1" x14ac:dyDescent="0.3">
      <c r="A397" s="5"/>
      <c r="B397" s="5"/>
      <c r="C397" s="5"/>
      <c r="D397" s="5"/>
      <c r="E397" s="242" t="s">
        <v>56</v>
      </c>
      <c r="F397" s="242"/>
      <c r="G397" s="242"/>
      <c r="H397" s="242"/>
      <c r="I397" s="242"/>
      <c r="J397" s="242"/>
      <c r="K397" s="242"/>
      <c r="L397" s="242"/>
      <c r="M397" s="242"/>
      <c r="N397" s="257">
        <f ca="1">DAY(TODAY())</f>
        <v>30</v>
      </c>
      <c r="O397" s="257"/>
      <c r="P397" s="257" t="s">
        <v>43</v>
      </c>
      <c r="Q397" s="257"/>
      <c r="R397" s="257" t="str">
        <f ca="1">VLOOKUP(MONTH(TODAY()),Fórmulas!B2:C13,2,FALSE)</f>
        <v>Abril</v>
      </c>
      <c r="S397" s="257"/>
      <c r="T397" s="257"/>
      <c r="U397" s="257"/>
      <c r="V397" s="257"/>
      <c r="W397" s="257"/>
      <c r="X397" s="257"/>
      <c r="Y397" s="257" t="s">
        <v>43</v>
      </c>
      <c r="Z397" s="257"/>
      <c r="AA397" s="257">
        <f ca="1">YEAR(TODAY())</f>
        <v>2025</v>
      </c>
      <c r="AB397" s="257"/>
      <c r="AC397" s="257"/>
      <c r="AD397" s="257"/>
      <c r="AE397" s="20"/>
      <c r="AF397" s="20"/>
      <c r="AG397" s="20"/>
      <c r="AH397" s="20"/>
      <c r="AI397" s="20"/>
      <c r="AJ397" s="20"/>
      <c r="AK397" s="20"/>
      <c r="AL397" s="20"/>
      <c r="AM397" s="20"/>
      <c r="AN397" s="20"/>
      <c r="AO397" s="20"/>
      <c r="AP397" s="20"/>
      <c r="AQ397" s="20"/>
      <c r="AR397" s="20"/>
      <c r="AS397" s="20"/>
      <c r="AT397" s="20"/>
      <c r="AU397" s="20"/>
      <c r="AV397" s="20"/>
      <c r="AW397" s="20"/>
      <c r="AX397" s="20"/>
      <c r="AY397" s="5"/>
      <c r="AZ397" s="5"/>
    </row>
    <row r="398" spans="1:52" ht="7.2" customHeight="1" x14ac:dyDescent="0.3">
      <c r="A398" s="5"/>
      <c r="B398" s="5"/>
      <c r="C398" s="5"/>
      <c r="D398" s="5"/>
      <c r="E398" s="242"/>
      <c r="F398" s="242"/>
      <c r="G398" s="242"/>
      <c r="H398" s="242"/>
      <c r="I398" s="242"/>
      <c r="J398" s="242"/>
      <c r="K398" s="242"/>
      <c r="L398" s="242"/>
      <c r="M398" s="242"/>
      <c r="N398" s="257"/>
      <c r="O398" s="257"/>
      <c r="P398" s="257"/>
      <c r="Q398" s="257"/>
      <c r="R398" s="257"/>
      <c r="S398" s="257"/>
      <c r="T398" s="257"/>
      <c r="U398" s="257"/>
      <c r="V398" s="257"/>
      <c r="W398" s="257"/>
      <c r="X398" s="257"/>
      <c r="Y398" s="257"/>
      <c r="Z398" s="257"/>
      <c r="AA398" s="257"/>
      <c r="AB398" s="257"/>
      <c r="AC398" s="257"/>
      <c r="AD398" s="257"/>
      <c r="AE398" s="20"/>
      <c r="AF398" s="20"/>
      <c r="AG398" s="20"/>
      <c r="AH398" s="20"/>
      <c r="AI398" s="20"/>
      <c r="AJ398" s="20"/>
      <c r="AK398" s="20"/>
      <c r="AL398" s="20"/>
      <c r="AM398" s="20"/>
      <c r="AN398" s="20"/>
      <c r="AO398" s="20"/>
      <c r="AP398" s="20"/>
      <c r="AQ398" s="20"/>
      <c r="AR398" s="20"/>
      <c r="AS398" s="20"/>
      <c r="AT398" s="20"/>
      <c r="AU398" s="20"/>
      <c r="AV398" s="20"/>
      <c r="AW398" s="20"/>
      <c r="AX398" s="20"/>
      <c r="AY398" s="5"/>
      <c r="AZ398" s="5"/>
    </row>
    <row r="399" spans="1:52" ht="7.2" customHeight="1" x14ac:dyDescent="0.3">
      <c r="A399" s="5"/>
      <c r="B399" s="5"/>
      <c r="C399" s="5"/>
      <c r="D399" s="5"/>
      <c r="E399" s="242"/>
      <c r="F399" s="242"/>
      <c r="G399" s="242"/>
      <c r="H399" s="242"/>
      <c r="I399" s="242"/>
      <c r="J399" s="242"/>
      <c r="K399" s="242"/>
      <c r="L399" s="242"/>
      <c r="M399" s="242"/>
      <c r="N399" s="257"/>
      <c r="O399" s="257"/>
      <c r="P399" s="257"/>
      <c r="Q399" s="257"/>
      <c r="R399" s="257"/>
      <c r="S399" s="257"/>
      <c r="T399" s="257"/>
      <c r="U399" s="257"/>
      <c r="V399" s="257"/>
      <c r="W399" s="257"/>
      <c r="X399" s="257"/>
      <c r="Y399" s="257"/>
      <c r="Z399" s="257"/>
      <c r="AA399" s="257"/>
      <c r="AB399" s="257"/>
      <c r="AC399" s="257"/>
      <c r="AD399" s="257"/>
      <c r="AE399" s="20"/>
      <c r="AF399" s="20"/>
      <c r="AG399" s="20"/>
      <c r="AH399" s="20"/>
      <c r="AI399" s="20"/>
      <c r="AJ399" s="20"/>
      <c r="AK399" s="20"/>
      <c r="AL399" s="20"/>
      <c r="AM399" s="20"/>
      <c r="AN399" s="20"/>
      <c r="AO399" s="20"/>
      <c r="AP399" s="20"/>
      <c r="AQ399" s="20"/>
      <c r="AR399" s="20"/>
      <c r="AS399" s="20"/>
      <c r="AT399" s="20"/>
      <c r="AU399" s="20"/>
      <c r="AV399" s="20"/>
      <c r="AW399" s="20"/>
      <c r="AX399" s="20"/>
      <c r="AY399" s="5"/>
      <c r="AZ399" s="5"/>
    </row>
    <row r="400" spans="1:52" ht="7.2" customHeight="1" x14ac:dyDescent="0.3">
      <c r="A400" s="5"/>
      <c r="B400" s="5"/>
      <c r="C400" s="5"/>
      <c r="D400" s="5"/>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5"/>
      <c r="AY400" s="5"/>
      <c r="AZ400" s="5"/>
    </row>
    <row r="401" spans="1:52" ht="7.2" customHeight="1" x14ac:dyDescent="0.3">
      <c r="A401" s="5"/>
      <c r="B401" s="5"/>
      <c r="C401" s="5"/>
      <c r="D401" s="5"/>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5"/>
      <c r="AY401" s="5"/>
      <c r="AZ401" s="5"/>
    </row>
    <row r="402" spans="1:52" ht="7.2" customHeight="1" x14ac:dyDescent="0.3">
      <c r="A402" s="5"/>
      <c r="B402" s="5"/>
      <c r="C402" s="5"/>
      <c r="D402" s="5"/>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20"/>
      <c r="AX402" s="5"/>
      <c r="AY402" s="5"/>
      <c r="AZ402" s="5"/>
    </row>
    <row r="403" spans="1:52" ht="7.2" customHeight="1" x14ac:dyDescent="0.3">
      <c r="A403" s="5"/>
      <c r="B403" s="5"/>
      <c r="C403" s="5"/>
      <c r="D403" s="5"/>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20"/>
      <c r="AX403" s="5"/>
      <c r="AY403" s="5"/>
      <c r="AZ403" s="5"/>
    </row>
    <row r="404" spans="1:52" ht="7.2" customHeight="1" x14ac:dyDescent="0.3">
      <c r="A404" s="5"/>
      <c r="B404" s="5"/>
      <c r="C404" s="5"/>
      <c r="D404" s="5"/>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20"/>
      <c r="AX404" s="5"/>
      <c r="AY404" s="5"/>
      <c r="AZ404" s="5"/>
    </row>
    <row r="405" spans="1:52" ht="7.2" customHeight="1" x14ac:dyDescent="0.3">
      <c r="A405" s="5"/>
      <c r="B405" s="5"/>
      <c r="C405" s="5"/>
      <c r="D405" s="5"/>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20"/>
      <c r="AX405" s="5"/>
      <c r="AY405" s="5"/>
      <c r="AZ405" s="5"/>
    </row>
    <row r="406" spans="1:52" ht="7.2" customHeight="1" x14ac:dyDescent="0.3">
      <c r="A406" s="5"/>
      <c r="B406" s="5"/>
      <c r="C406" s="5"/>
      <c r="D406" s="5"/>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20"/>
      <c r="AX406" s="5"/>
      <c r="AY406" s="5"/>
      <c r="AZ406" s="5"/>
    </row>
    <row r="407" spans="1:52" ht="7.2" customHeight="1" x14ac:dyDescent="0.3">
      <c r="A407" s="5"/>
      <c r="B407" s="5"/>
      <c r="C407" s="5"/>
      <c r="D407" s="5"/>
      <c r="E407" s="256" t="s">
        <v>14</v>
      </c>
      <c r="F407" s="256"/>
      <c r="G407" s="256"/>
      <c r="H407" s="256"/>
      <c r="I407" s="256"/>
      <c r="J407" s="256"/>
      <c r="K407" s="256"/>
      <c r="L407" s="256"/>
      <c r="M407" s="256"/>
      <c r="N407" s="256"/>
      <c r="O407" s="256"/>
      <c r="P407" s="256"/>
      <c r="Q407" s="256"/>
      <c r="R407" s="20"/>
      <c r="S407" s="20"/>
      <c r="T407" s="20"/>
      <c r="U407" s="20"/>
      <c r="V407" s="20"/>
      <c r="W407" s="20"/>
      <c r="X407" s="20"/>
      <c r="Y407" s="20"/>
      <c r="Z407" s="20"/>
      <c r="AA407" s="20"/>
      <c r="AB407" s="20"/>
      <c r="AC407" s="256" t="s">
        <v>57</v>
      </c>
      <c r="AD407" s="256"/>
      <c r="AE407" s="256"/>
      <c r="AF407" s="256"/>
      <c r="AG407" s="256"/>
      <c r="AH407" s="256"/>
      <c r="AI407" s="256"/>
      <c r="AJ407" s="256"/>
      <c r="AK407" s="256"/>
      <c r="AL407" s="256"/>
      <c r="AM407" s="256"/>
      <c r="AN407" s="256"/>
      <c r="AO407" s="256"/>
      <c r="AP407" s="20"/>
      <c r="AQ407" s="20"/>
      <c r="AR407" s="20"/>
      <c r="AS407" s="20"/>
      <c r="AT407" s="20"/>
      <c r="AU407" s="20"/>
      <c r="AV407" s="20"/>
      <c r="AW407" s="20"/>
      <c r="AX407" s="5"/>
      <c r="AY407" s="5"/>
      <c r="AZ407" s="5"/>
    </row>
    <row r="408" spans="1:52" ht="7.2" customHeight="1" x14ac:dyDescent="0.3">
      <c r="A408" s="5"/>
      <c r="B408" s="5"/>
      <c r="C408" s="5"/>
      <c r="D408" s="5"/>
      <c r="E408" s="256"/>
      <c r="F408" s="256"/>
      <c r="G408" s="256"/>
      <c r="H408" s="256"/>
      <c r="I408" s="256"/>
      <c r="J408" s="256"/>
      <c r="K408" s="256"/>
      <c r="L408" s="256"/>
      <c r="M408" s="256"/>
      <c r="N408" s="256"/>
      <c r="O408" s="256"/>
      <c r="P408" s="256"/>
      <c r="Q408" s="256"/>
      <c r="R408" s="20"/>
      <c r="S408" s="20"/>
      <c r="T408" s="20"/>
      <c r="U408" s="20"/>
      <c r="V408" s="20"/>
      <c r="W408" s="20"/>
      <c r="X408" s="20"/>
      <c r="Y408" s="20"/>
      <c r="Z408" s="20"/>
      <c r="AA408" s="20"/>
      <c r="AB408" s="20"/>
      <c r="AC408" s="256"/>
      <c r="AD408" s="256"/>
      <c r="AE408" s="256"/>
      <c r="AF408" s="256"/>
      <c r="AG408" s="256"/>
      <c r="AH408" s="256"/>
      <c r="AI408" s="256"/>
      <c r="AJ408" s="256"/>
      <c r="AK408" s="256"/>
      <c r="AL408" s="256"/>
      <c r="AM408" s="256"/>
      <c r="AN408" s="256"/>
      <c r="AO408" s="256"/>
      <c r="AP408" s="20"/>
      <c r="AQ408" s="20"/>
      <c r="AR408" s="20"/>
      <c r="AS408" s="20"/>
      <c r="AT408" s="20"/>
      <c r="AU408" s="20"/>
      <c r="AV408" s="20"/>
      <c r="AW408" s="20"/>
      <c r="AX408" s="5"/>
      <c r="AY408" s="5"/>
      <c r="AZ408" s="5"/>
    </row>
    <row r="409" spans="1:52" ht="7.2" customHeight="1" x14ac:dyDescent="0.3">
      <c r="A409" s="5"/>
      <c r="B409" s="5"/>
      <c r="C409" s="5"/>
      <c r="D409" s="5"/>
      <c r="E409" s="256"/>
      <c r="F409" s="256"/>
      <c r="G409" s="256"/>
      <c r="H409" s="256"/>
      <c r="I409" s="256"/>
      <c r="J409" s="256"/>
      <c r="K409" s="256"/>
      <c r="L409" s="256"/>
      <c r="M409" s="256"/>
      <c r="N409" s="256"/>
      <c r="O409" s="256"/>
      <c r="P409" s="256"/>
      <c r="Q409" s="256"/>
      <c r="R409" s="20"/>
      <c r="S409" s="20"/>
      <c r="T409" s="20"/>
      <c r="U409" s="20"/>
      <c r="V409" s="20"/>
      <c r="W409" s="20"/>
      <c r="X409" s="20"/>
      <c r="Y409" s="20"/>
      <c r="Z409" s="20"/>
      <c r="AA409" s="20"/>
      <c r="AB409" s="20"/>
      <c r="AC409" s="256"/>
      <c r="AD409" s="256"/>
      <c r="AE409" s="256"/>
      <c r="AF409" s="256"/>
      <c r="AG409" s="256"/>
      <c r="AH409" s="256"/>
      <c r="AI409" s="256"/>
      <c r="AJ409" s="256"/>
      <c r="AK409" s="256"/>
      <c r="AL409" s="256"/>
      <c r="AM409" s="256"/>
      <c r="AN409" s="256"/>
      <c r="AO409" s="256"/>
      <c r="AP409" s="20"/>
      <c r="AQ409" s="20"/>
      <c r="AR409" s="20"/>
      <c r="AS409" s="20"/>
      <c r="AT409" s="20"/>
      <c r="AU409" s="20"/>
      <c r="AV409" s="20"/>
      <c r="AW409" s="20"/>
      <c r="AX409" s="5"/>
      <c r="AY409" s="5"/>
      <c r="AZ409" s="5"/>
    </row>
    <row r="410" spans="1:52" ht="7.2" customHeight="1" x14ac:dyDescent="0.3">
      <c r="A410" s="5"/>
      <c r="B410" s="5"/>
      <c r="C410" s="5"/>
      <c r="D410" s="5"/>
      <c r="E410" s="256" t="str">
        <f>IF(Preencha!B106="",Fórmulas!F7,UPPER(Preencha!B106))</f>
        <v/>
      </c>
      <c r="F410" s="256"/>
      <c r="G410" s="256"/>
      <c r="H410" s="256"/>
      <c r="I410" s="256"/>
      <c r="J410" s="256"/>
      <c r="K410" s="256"/>
      <c r="L410" s="256"/>
      <c r="M410" s="256"/>
      <c r="N410" s="256"/>
      <c r="O410" s="256"/>
      <c r="P410" s="256"/>
      <c r="Q410" s="256"/>
      <c r="R410" s="256"/>
      <c r="S410" s="256"/>
      <c r="T410" s="256"/>
      <c r="U410" s="256"/>
      <c r="V410" s="256"/>
      <c r="W410" s="256"/>
      <c r="X410" s="256"/>
      <c r="Y410" s="256"/>
      <c r="Z410" s="256"/>
      <c r="AA410" s="256"/>
      <c r="AB410" s="256"/>
      <c r="AC410" s="256" t="s">
        <v>58</v>
      </c>
      <c r="AD410" s="256"/>
      <c r="AE410" s="256"/>
      <c r="AF410" s="256"/>
      <c r="AG410" s="256"/>
      <c r="AH410" s="256"/>
      <c r="AI410" s="256"/>
      <c r="AJ410" s="256"/>
      <c r="AK410" s="256"/>
      <c r="AL410" s="256"/>
      <c r="AM410" s="256"/>
      <c r="AN410" s="256"/>
      <c r="AO410" s="256"/>
      <c r="AP410" s="256"/>
      <c r="AQ410" s="256"/>
      <c r="AR410" s="256"/>
      <c r="AS410" s="256"/>
      <c r="AT410" s="256"/>
      <c r="AU410" s="256"/>
      <c r="AV410" s="256"/>
      <c r="AW410" s="256"/>
      <c r="AX410" s="256"/>
      <c r="AY410" s="256"/>
      <c r="AZ410" s="256"/>
    </row>
    <row r="411" spans="1:52" ht="7.2" customHeight="1" x14ac:dyDescent="0.3">
      <c r="A411" s="5"/>
      <c r="B411" s="5"/>
      <c r="C411" s="5"/>
      <c r="D411" s="5"/>
      <c r="E411" s="256"/>
      <c r="F411" s="256"/>
      <c r="G411" s="256"/>
      <c r="H411" s="256"/>
      <c r="I411" s="256"/>
      <c r="J411" s="256"/>
      <c r="K411" s="256"/>
      <c r="L411" s="256"/>
      <c r="M411" s="256"/>
      <c r="N411" s="256"/>
      <c r="O411" s="256"/>
      <c r="P411" s="256"/>
      <c r="Q411" s="256"/>
      <c r="R411" s="256"/>
      <c r="S411" s="256"/>
      <c r="T411" s="256"/>
      <c r="U411" s="256"/>
      <c r="V411" s="256"/>
      <c r="W411" s="256"/>
      <c r="X411" s="256"/>
      <c r="Y411" s="256"/>
      <c r="Z411" s="256"/>
      <c r="AA411" s="256"/>
      <c r="AB411" s="256"/>
      <c r="AC411" s="256"/>
      <c r="AD411" s="256"/>
      <c r="AE411" s="256"/>
      <c r="AF411" s="256"/>
      <c r="AG411" s="256"/>
      <c r="AH411" s="256"/>
      <c r="AI411" s="256"/>
      <c r="AJ411" s="256"/>
      <c r="AK411" s="256"/>
      <c r="AL411" s="256"/>
      <c r="AM411" s="256"/>
      <c r="AN411" s="256"/>
      <c r="AO411" s="256"/>
      <c r="AP411" s="256"/>
      <c r="AQ411" s="256"/>
      <c r="AR411" s="256"/>
      <c r="AS411" s="256"/>
      <c r="AT411" s="256"/>
      <c r="AU411" s="256"/>
      <c r="AV411" s="256"/>
      <c r="AW411" s="256"/>
      <c r="AX411" s="256"/>
      <c r="AY411" s="256"/>
      <c r="AZ411" s="256"/>
    </row>
    <row r="412" spans="1:52" ht="7.2" customHeight="1" x14ac:dyDescent="0.3">
      <c r="A412" s="5"/>
      <c r="B412" s="5"/>
      <c r="C412" s="5"/>
      <c r="D412" s="5"/>
      <c r="E412" s="256"/>
      <c r="F412" s="256"/>
      <c r="G412" s="256"/>
      <c r="H412" s="256"/>
      <c r="I412" s="256"/>
      <c r="J412" s="256"/>
      <c r="K412" s="256"/>
      <c r="L412" s="256"/>
      <c r="M412" s="256"/>
      <c r="N412" s="256"/>
      <c r="O412" s="256"/>
      <c r="P412" s="256"/>
      <c r="Q412" s="256"/>
      <c r="R412" s="256"/>
      <c r="S412" s="256"/>
      <c r="T412" s="256"/>
      <c r="U412" s="256"/>
      <c r="V412" s="256"/>
      <c r="W412" s="256"/>
      <c r="X412" s="256"/>
      <c r="Y412" s="256"/>
      <c r="Z412" s="256"/>
      <c r="AA412" s="256"/>
      <c r="AB412" s="256"/>
      <c r="AC412" s="256"/>
      <c r="AD412" s="256"/>
      <c r="AE412" s="256"/>
      <c r="AF412" s="256"/>
      <c r="AG412" s="256"/>
      <c r="AH412" s="256"/>
      <c r="AI412" s="256"/>
      <c r="AJ412" s="256"/>
      <c r="AK412" s="256"/>
      <c r="AL412" s="256"/>
      <c r="AM412" s="256"/>
      <c r="AN412" s="256"/>
      <c r="AO412" s="256"/>
      <c r="AP412" s="256"/>
      <c r="AQ412" s="256"/>
      <c r="AR412" s="256"/>
      <c r="AS412" s="256"/>
      <c r="AT412" s="256"/>
      <c r="AU412" s="256"/>
      <c r="AV412" s="256"/>
      <c r="AW412" s="256"/>
      <c r="AX412" s="256"/>
      <c r="AY412" s="256"/>
      <c r="AZ412" s="256"/>
    </row>
    <row r="413" spans="1:52" ht="7.2" customHeight="1" x14ac:dyDescent="0.3">
      <c r="A413" s="5"/>
      <c r="B413" s="5"/>
      <c r="C413" s="5"/>
      <c r="D413" s="5"/>
      <c r="E413" s="256" t="str">
        <f>IF(Preencha!B106="",UPPER(Fórmulas!K9),CONCATENATE(Fórmulas!L3,Fórmulas!G3))</f>
        <v/>
      </c>
      <c r="F413" s="256"/>
      <c r="G413" s="256"/>
      <c r="H413" s="256"/>
      <c r="I413" s="256"/>
      <c r="J413" s="256"/>
      <c r="K413" s="256"/>
      <c r="L413" s="256"/>
      <c r="M413" s="256"/>
      <c r="N413" s="256"/>
      <c r="O413" s="256"/>
      <c r="P413" s="256"/>
      <c r="Q413" s="256"/>
      <c r="R413" s="256"/>
      <c r="S413" s="256"/>
      <c r="T413" s="256"/>
      <c r="U413" s="256"/>
      <c r="V413" s="256"/>
      <c r="W413" s="256"/>
      <c r="X413" s="256"/>
      <c r="Y413" s="256"/>
      <c r="Z413" s="256"/>
      <c r="AA413" s="256"/>
      <c r="AB413" s="256"/>
      <c r="AC413" s="256" t="s">
        <v>59</v>
      </c>
      <c r="AD413" s="256"/>
      <c r="AE413" s="256"/>
      <c r="AF413" s="256"/>
      <c r="AG413" s="256"/>
      <c r="AH413" s="256"/>
      <c r="AI413" s="256"/>
      <c r="AJ413" s="256"/>
      <c r="AK413" s="256"/>
      <c r="AL413" s="256"/>
      <c r="AM413" s="256"/>
      <c r="AN413" s="256"/>
      <c r="AO413" s="256"/>
      <c r="AP413" s="256"/>
      <c r="AQ413" s="256"/>
      <c r="AR413" s="256"/>
      <c r="AS413" s="256"/>
      <c r="AT413" s="256"/>
      <c r="AU413" s="256"/>
      <c r="AV413" s="256"/>
      <c r="AW413" s="256"/>
      <c r="AX413" s="256"/>
      <c r="AY413" s="256"/>
      <c r="AZ413" s="256"/>
    </row>
    <row r="414" spans="1:52" ht="7.2" customHeight="1" x14ac:dyDescent="0.3">
      <c r="A414" s="5"/>
      <c r="B414" s="5"/>
      <c r="C414" s="5"/>
      <c r="D414" s="5"/>
      <c r="E414" s="256"/>
      <c r="F414" s="256"/>
      <c r="G414" s="256"/>
      <c r="H414" s="256"/>
      <c r="I414" s="256"/>
      <c r="J414" s="256"/>
      <c r="K414" s="256"/>
      <c r="L414" s="256"/>
      <c r="M414" s="256"/>
      <c r="N414" s="256"/>
      <c r="O414" s="256"/>
      <c r="P414" s="256"/>
      <c r="Q414" s="256"/>
      <c r="R414" s="256"/>
      <c r="S414" s="256"/>
      <c r="T414" s="256"/>
      <c r="U414" s="256"/>
      <c r="V414" s="256"/>
      <c r="W414" s="256"/>
      <c r="X414" s="256"/>
      <c r="Y414" s="256"/>
      <c r="Z414" s="256"/>
      <c r="AA414" s="256"/>
      <c r="AB414" s="256"/>
      <c r="AC414" s="256"/>
      <c r="AD414" s="256"/>
      <c r="AE414" s="256"/>
      <c r="AF414" s="256"/>
      <c r="AG414" s="256"/>
      <c r="AH414" s="256"/>
      <c r="AI414" s="256"/>
      <c r="AJ414" s="256"/>
      <c r="AK414" s="256"/>
      <c r="AL414" s="256"/>
      <c r="AM414" s="256"/>
      <c r="AN414" s="256"/>
      <c r="AO414" s="256"/>
      <c r="AP414" s="256"/>
      <c r="AQ414" s="256"/>
      <c r="AR414" s="256"/>
      <c r="AS414" s="256"/>
      <c r="AT414" s="256"/>
      <c r="AU414" s="256"/>
      <c r="AV414" s="256"/>
      <c r="AW414" s="256"/>
      <c r="AX414" s="256"/>
      <c r="AY414" s="256"/>
      <c r="AZ414" s="256"/>
    </row>
    <row r="415" spans="1:52" ht="7.2" customHeight="1" x14ac:dyDescent="0.3">
      <c r="A415" s="5"/>
      <c r="B415" s="5"/>
      <c r="C415" s="5"/>
      <c r="D415" s="5"/>
      <c r="E415" s="256"/>
      <c r="F415" s="256"/>
      <c r="G415" s="256"/>
      <c r="H415" s="256"/>
      <c r="I415" s="256"/>
      <c r="J415" s="256"/>
      <c r="K415" s="256"/>
      <c r="L415" s="256"/>
      <c r="M415" s="256"/>
      <c r="N415" s="256"/>
      <c r="O415" s="256"/>
      <c r="P415" s="256"/>
      <c r="Q415" s="256"/>
      <c r="R415" s="256"/>
      <c r="S415" s="256"/>
      <c r="T415" s="256"/>
      <c r="U415" s="256"/>
      <c r="V415" s="256"/>
      <c r="W415" s="256"/>
      <c r="X415" s="256"/>
      <c r="Y415" s="256"/>
      <c r="Z415" s="256"/>
      <c r="AA415" s="256"/>
      <c r="AB415" s="256"/>
      <c r="AC415" s="256"/>
      <c r="AD415" s="256"/>
      <c r="AE415" s="256"/>
      <c r="AF415" s="256"/>
      <c r="AG415" s="256"/>
      <c r="AH415" s="256"/>
      <c r="AI415" s="256"/>
      <c r="AJ415" s="256"/>
      <c r="AK415" s="256"/>
      <c r="AL415" s="256"/>
      <c r="AM415" s="256"/>
      <c r="AN415" s="256"/>
      <c r="AO415" s="256"/>
      <c r="AP415" s="256"/>
      <c r="AQ415" s="256"/>
      <c r="AR415" s="256"/>
      <c r="AS415" s="256"/>
      <c r="AT415" s="256"/>
      <c r="AU415" s="256"/>
      <c r="AV415" s="256"/>
      <c r="AW415" s="256"/>
      <c r="AX415" s="256"/>
      <c r="AY415" s="256"/>
      <c r="AZ415" s="256"/>
    </row>
    <row r="416" spans="1:52" ht="7.2" customHeight="1" x14ac:dyDescent="0.3">
      <c r="A416" s="5"/>
      <c r="B416" s="5"/>
      <c r="C416" s="5"/>
      <c r="D416" s="5"/>
      <c r="E416" s="256" t="str">
        <f>IF(Preencha!B106="",CONCATENATE(Fórmulas!L6,Fórmulas!M6),Fórmulas!L9)</f>
        <v>CPF: ..-</v>
      </c>
      <c r="F416" s="256"/>
      <c r="G416" s="256"/>
      <c r="H416" s="256"/>
      <c r="I416" s="256"/>
      <c r="J416" s="256"/>
      <c r="K416" s="256"/>
      <c r="L416" s="256"/>
      <c r="M416" s="256"/>
      <c r="N416" s="256"/>
      <c r="O416" s="256"/>
      <c r="P416" s="256"/>
      <c r="Q416" s="256"/>
      <c r="R416" s="256"/>
      <c r="S416" s="256"/>
      <c r="T416" s="256"/>
      <c r="U416" s="256"/>
      <c r="V416" s="256"/>
      <c r="W416" s="256"/>
      <c r="X416" s="256"/>
      <c r="Y416" s="256"/>
      <c r="Z416" s="256"/>
      <c r="AA416" s="256"/>
      <c r="AB416" s="256"/>
      <c r="AC416" s="256" t="s">
        <v>60</v>
      </c>
      <c r="AD416" s="256"/>
      <c r="AE416" s="256"/>
      <c r="AF416" s="256"/>
      <c r="AG416" s="256"/>
      <c r="AH416" s="256"/>
      <c r="AI416" s="256"/>
      <c r="AJ416" s="256"/>
      <c r="AK416" s="256"/>
      <c r="AL416" s="256"/>
      <c r="AM416" s="256"/>
      <c r="AN416" s="256"/>
      <c r="AO416" s="256"/>
      <c r="AP416" s="256"/>
      <c r="AQ416" s="256"/>
      <c r="AR416" s="256"/>
      <c r="AS416" s="256"/>
      <c r="AT416" s="256"/>
      <c r="AU416" s="256"/>
      <c r="AV416" s="256"/>
      <c r="AW416" s="256"/>
      <c r="AX416" s="256"/>
      <c r="AY416" s="256"/>
      <c r="AZ416" s="256"/>
    </row>
    <row r="417" spans="1:52" ht="7.2" customHeight="1" x14ac:dyDescent="0.3">
      <c r="A417" s="5"/>
      <c r="B417" s="5"/>
      <c r="C417" s="5"/>
      <c r="D417" s="5"/>
      <c r="E417" s="256"/>
      <c r="F417" s="256"/>
      <c r="G417" s="256"/>
      <c r="H417" s="256"/>
      <c r="I417" s="256"/>
      <c r="J417" s="256"/>
      <c r="K417" s="256"/>
      <c r="L417" s="256"/>
      <c r="M417" s="256"/>
      <c r="N417" s="256"/>
      <c r="O417" s="256"/>
      <c r="P417" s="256"/>
      <c r="Q417" s="256"/>
      <c r="R417" s="256"/>
      <c r="S417" s="256"/>
      <c r="T417" s="256"/>
      <c r="U417" s="256"/>
      <c r="V417" s="256"/>
      <c r="W417" s="256"/>
      <c r="X417" s="256"/>
      <c r="Y417" s="256"/>
      <c r="Z417" s="256"/>
      <c r="AA417" s="256"/>
      <c r="AB417" s="256"/>
      <c r="AC417" s="256"/>
      <c r="AD417" s="256"/>
      <c r="AE417" s="256"/>
      <c r="AF417" s="256"/>
      <c r="AG417" s="256"/>
      <c r="AH417" s="256"/>
      <c r="AI417" s="256"/>
      <c r="AJ417" s="256"/>
      <c r="AK417" s="256"/>
      <c r="AL417" s="256"/>
      <c r="AM417" s="256"/>
      <c r="AN417" s="256"/>
      <c r="AO417" s="256"/>
      <c r="AP417" s="256"/>
      <c r="AQ417" s="256"/>
      <c r="AR417" s="256"/>
      <c r="AS417" s="256"/>
      <c r="AT417" s="256"/>
      <c r="AU417" s="256"/>
      <c r="AV417" s="256"/>
      <c r="AW417" s="256"/>
      <c r="AX417" s="256"/>
      <c r="AY417" s="256"/>
      <c r="AZ417" s="256"/>
    </row>
    <row r="418" spans="1:52" ht="7.2" customHeight="1" x14ac:dyDescent="0.3">
      <c r="A418" s="5"/>
      <c r="B418" s="5"/>
      <c r="C418" s="5"/>
      <c r="D418" s="5"/>
      <c r="E418" s="256"/>
      <c r="F418" s="256"/>
      <c r="G418" s="256"/>
      <c r="H418" s="256"/>
      <c r="I418" s="256"/>
      <c r="J418" s="256"/>
      <c r="K418" s="256"/>
      <c r="L418" s="256"/>
      <c r="M418" s="256"/>
      <c r="N418" s="256"/>
      <c r="O418" s="256"/>
      <c r="P418" s="256"/>
      <c r="Q418" s="256"/>
      <c r="R418" s="256"/>
      <c r="S418" s="256"/>
      <c r="T418" s="256"/>
      <c r="U418" s="256"/>
      <c r="V418" s="256"/>
      <c r="W418" s="256"/>
      <c r="X418" s="256"/>
      <c r="Y418" s="256"/>
      <c r="Z418" s="256"/>
      <c r="AA418" s="256"/>
      <c r="AB418" s="256"/>
      <c r="AC418" s="256"/>
      <c r="AD418" s="256"/>
      <c r="AE418" s="256"/>
      <c r="AF418" s="256"/>
      <c r="AG418" s="256"/>
      <c r="AH418" s="256"/>
      <c r="AI418" s="256"/>
      <c r="AJ418" s="256"/>
      <c r="AK418" s="256"/>
      <c r="AL418" s="256"/>
      <c r="AM418" s="256"/>
      <c r="AN418" s="256"/>
      <c r="AO418" s="256"/>
      <c r="AP418" s="256"/>
      <c r="AQ418" s="256"/>
      <c r="AR418" s="256"/>
      <c r="AS418" s="256"/>
      <c r="AT418" s="256"/>
      <c r="AU418" s="256"/>
      <c r="AV418" s="256"/>
      <c r="AW418" s="256"/>
      <c r="AX418" s="256"/>
      <c r="AY418" s="256"/>
      <c r="AZ418" s="256"/>
    </row>
    <row r="419" spans="1:52" ht="7.2" customHeight="1" x14ac:dyDescent="0.3">
      <c r="A419" s="5"/>
      <c r="B419" s="5"/>
      <c r="C419" s="5"/>
      <c r="D419" s="5"/>
      <c r="E419" s="256" t="str">
        <f>IF(Preencha!B106="","",Fórmulas!F7)</f>
        <v/>
      </c>
      <c r="F419" s="256"/>
      <c r="G419" s="256"/>
      <c r="H419" s="256"/>
      <c r="I419" s="256"/>
      <c r="J419" s="256"/>
      <c r="K419" s="256"/>
      <c r="L419" s="256"/>
      <c r="M419" s="256"/>
      <c r="N419" s="256"/>
      <c r="O419" s="256"/>
      <c r="P419" s="256"/>
      <c r="Q419" s="256"/>
      <c r="R419" s="256"/>
      <c r="S419" s="256"/>
      <c r="T419" s="256"/>
      <c r="U419" s="256"/>
      <c r="V419" s="256"/>
      <c r="W419" s="256"/>
      <c r="X419" s="256"/>
      <c r="Y419" s="256"/>
      <c r="Z419" s="256"/>
      <c r="AA419" s="256"/>
      <c r="AB419" s="256"/>
      <c r="AC419" s="20"/>
      <c r="AD419" s="20"/>
      <c r="AE419" s="20"/>
      <c r="AF419" s="20"/>
      <c r="AG419" s="20"/>
      <c r="AH419" s="20"/>
      <c r="AI419" s="20"/>
      <c r="AJ419" s="20"/>
      <c r="AK419" s="20"/>
      <c r="AL419" s="20"/>
      <c r="AM419" s="20"/>
      <c r="AN419" s="20"/>
      <c r="AO419" s="20"/>
      <c r="AP419" s="20"/>
      <c r="AQ419" s="20"/>
      <c r="AR419" s="20"/>
      <c r="AS419" s="20"/>
      <c r="AT419" s="20"/>
      <c r="AU419" s="20"/>
      <c r="AV419" s="20"/>
      <c r="AW419" s="20"/>
      <c r="AX419" s="5"/>
      <c r="AY419" s="5"/>
      <c r="AZ419" s="5"/>
    </row>
    <row r="420" spans="1:52" ht="7.2" customHeight="1" x14ac:dyDescent="0.3">
      <c r="A420" s="5"/>
      <c r="B420" s="5"/>
      <c r="C420" s="5"/>
      <c r="D420" s="5"/>
      <c r="E420" s="256"/>
      <c r="F420" s="256"/>
      <c r="G420" s="256"/>
      <c r="H420" s="256"/>
      <c r="I420" s="256"/>
      <c r="J420" s="256"/>
      <c r="K420" s="256"/>
      <c r="L420" s="256"/>
      <c r="M420" s="256"/>
      <c r="N420" s="256"/>
      <c r="O420" s="256"/>
      <c r="P420" s="256"/>
      <c r="Q420" s="256"/>
      <c r="R420" s="256"/>
      <c r="S420" s="256"/>
      <c r="T420" s="256"/>
      <c r="U420" s="256"/>
      <c r="V420" s="256"/>
      <c r="W420" s="256"/>
      <c r="X420" s="256"/>
      <c r="Y420" s="256"/>
      <c r="Z420" s="256"/>
      <c r="AA420" s="256"/>
      <c r="AB420" s="256"/>
      <c r="AC420" s="20"/>
      <c r="AD420" s="20"/>
      <c r="AE420" s="20"/>
      <c r="AF420" s="20"/>
      <c r="AG420" s="20"/>
      <c r="AH420" s="20"/>
      <c r="AI420" s="20"/>
      <c r="AJ420" s="20"/>
      <c r="AK420" s="20"/>
      <c r="AL420" s="20"/>
      <c r="AM420" s="20"/>
      <c r="AN420" s="20"/>
      <c r="AO420" s="20"/>
      <c r="AP420" s="20"/>
      <c r="AQ420" s="20"/>
      <c r="AR420" s="20"/>
      <c r="AS420" s="20"/>
      <c r="AT420" s="20"/>
      <c r="AU420" s="20"/>
      <c r="AV420" s="20"/>
      <c r="AW420" s="20"/>
      <c r="AX420" s="5"/>
      <c r="AY420" s="5"/>
      <c r="AZ420" s="5"/>
    </row>
    <row r="421" spans="1:52" ht="7.2" customHeight="1" x14ac:dyDescent="0.3">
      <c r="A421" s="5"/>
      <c r="B421" s="5"/>
      <c r="C421" s="5"/>
      <c r="D421" s="5"/>
      <c r="E421" s="256"/>
      <c r="F421" s="256"/>
      <c r="G421" s="256"/>
      <c r="H421" s="256"/>
      <c r="I421" s="256"/>
      <c r="J421" s="256"/>
      <c r="K421" s="256"/>
      <c r="L421" s="256"/>
      <c r="M421" s="256"/>
      <c r="N421" s="256"/>
      <c r="O421" s="256"/>
      <c r="P421" s="256"/>
      <c r="Q421" s="256"/>
      <c r="R421" s="256"/>
      <c r="S421" s="256"/>
      <c r="T421" s="256"/>
      <c r="U421" s="256"/>
      <c r="V421" s="256"/>
      <c r="W421" s="256"/>
      <c r="X421" s="256"/>
      <c r="Y421" s="256"/>
      <c r="Z421" s="256"/>
      <c r="AA421" s="256"/>
      <c r="AB421" s="256"/>
      <c r="AC421" s="20"/>
      <c r="AD421" s="20"/>
      <c r="AE421" s="20"/>
      <c r="AF421" s="20"/>
      <c r="AG421" s="20"/>
      <c r="AH421" s="20"/>
      <c r="AI421" s="20"/>
      <c r="AJ421" s="20"/>
      <c r="AK421" s="20"/>
      <c r="AL421" s="20"/>
      <c r="AM421" s="20"/>
      <c r="AN421" s="20"/>
      <c r="AO421" s="20"/>
      <c r="AP421" s="20"/>
      <c r="AQ421" s="20"/>
      <c r="AR421" s="20"/>
      <c r="AS421" s="20"/>
      <c r="AT421" s="20"/>
      <c r="AU421" s="20"/>
      <c r="AV421" s="20"/>
      <c r="AW421" s="20"/>
      <c r="AX421" s="5"/>
      <c r="AY421" s="5"/>
      <c r="AZ421" s="5"/>
    </row>
    <row r="422" spans="1:52" ht="7.2" customHeight="1" x14ac:dyDescent="0.3">
      <c r="A422" s="5"/>
      <c r="B422" s="5"/>
      <c r="C422" s="5"/>
      <c r="D422" s="5"/>
      <c r="E422" s="256" t="str">
        <f>IF(Preencha!B106="","",UPPER(Fórmulas!K9))</f>
        <v/>
      </c>
      <c r="F422" s="256"/>
      <c r="G422" s="256"/>
      <c r="H422" s="256"/>
      <c r="I422" s="256"/>
      <c r="J422" s="256"/>
      <c r="K422" s="256"/>
      <c r="L422" s="256"/>
      <c r="M422" s="256"/>
      <c r="N422" s="256"/>
      <c r="O422" s="256"/>
      <c r="P422" s="256"/>
      <c r="Q422" s="256"/>
      <c r="R422" s="256"/>
      <c r="S422" s="256"/>
      <c r="T422" s="256"/>
      <c r="U422" s="256"/>
      <c r="V422" s="256"/>
      <c r="W422" s="256"/>
      <c r="X422" s="256"/>
      <c r="Y422" s="256"/>
      <c r="Z422" s="256"/>
      <c r="AA422" s="256"/>
      <c r="AB422" s="256"/>
      <c r="AC422" s="20"/>
      <c r="AD422" s="20"/>
      <c r="AE422" s="20"/>
      <c r="AF422" s="20"/>
      <c r="AG422" s="20"/>
      <c r="AH422" s="20"/>
      <c r="AI422" s="20"/>
      <c r="AJ422" s="20"/>
      <c r="AK422" s="20"/>
      <c r="AL422" s="20"/>
      <c r="AM422" s="20"/>
      <c r="AN422" s="20"/>
      <c r="AO422" s="20"/>
      <c r="AP422" s="20"/>
      <c r="AQ422" s="20"/>
      <c r="AR422" s="20"/>
      <c r="AS422" s="20"/>
      <c r="AT422" s="20"/>
      <c r="AU422" s="20"/>
      <c r="AV422" s="20"/>
      <c r="AW422" s="20"/>
      <c r="AX422" s="5"/>
      <c r="AY422" s="5"/>
      <c r="AZ422" s="5"/>
    </row>
    <row r="423" spans="1:52" ht="7.2" customHeight="1" x14ac:dyDescent="0.3">
      <c r="A423" s="5"/>
      <c r="B423" s="5"/>
      <c r="C423" s="5"/>
      <c r="D423" s="5"/>
      <c r="E423" s="256"/>
      <c r="F423" s="256"/>
      <c r="G423" s="256"/>
      <c r="H423" s="256"/>
      <c r="I423" s="256"/>
      <c r="J423" s="256"/>
      <c r="K423" s="256"/>
      <c r="L423" s="256"/>
      <c r="M423" s="256"/>
      <c r="N423" s="256"/>
      <c r="O423" s="256"/>
      <c r="P423" s="256"/>
      <c r="Q423" s="256"/>
      <c r="R423" s="256"/>
      <c r="S423" s="256"/>
      <c r="T423" s="256"/>
      <c r="U423" s="256"/>
      <c r="V423" s="256"/>
      <c r="W423" s="256"/>
      <c r="X423" s="256"/>
      <c r="Y423" s="256"/>
      <c r="Z423" s="256"/>
      <c r="AA423" s="256"/>
      <c r="AB423" s="256"/>
      <c r="AC423" s="20"/>
      <c r="AD423" s="20"/>
      <c r="AE423" s="20"/>
      <c r="AF423" s="20"/>
      <c r="AG423" s="20"/>
      <c r="AH423" s="20"/>
      <c r="AI423" s="20"/>
      <c r="AJ423" s="20"/>
      <c r="AK423" s="20"/>
      <c r="AL423" s="20"/>
      <c r="AM423" s="20"/>
      <c r="AN423" s="20"/>
      <c r="AO423" s="20"/>
      <c r="AP423" s="20"/>
      <c r="AQ423" s="20"/>
      <c r="AR423" s="20"/>
      <c r="AS423" s="20"/>
      <c r="AT423" s="20"/>
      <c r="AU423" s="20"/>
      <c r="AV423" s="20"/>
      <c r="AW423" s="20"/>
      <c r="AX423" s="5"/>
      <c r="AY423" s="5"/>
      <c r="AZ423" s="5"/>
    </row>
    <row r="424" spans="1:52" ht="7.2" customHeight="1" x14ac:dyDescent="0.3">
      <c r="A424" s="5"/>
      <c r="B424" s="5"/>
      <c r="C424" s="5"/>
      <c r="D424" s="5"/>
      <c r="E424" s="256"/>
      <c r="F424" s="256"/>
      <c r="G424" s="256"/>
      <c r="H424" s="256"/>
      <c r="I424" s="256"/>
      <c r="J424" s="256"/>
      <c r="K424" s="256"/>
      <c r="L424" s="256"/>
      <c r="M424" s="256"/>
      <c r="N424" s="256"/>
      <c r="O424" s="256"/>
      <c r="P424" s="256"/>
      <c r="Q424" s="256"/>
      <c r="R424" s="256"/>
      <c r="S424" s="256"/>
      <c r="T424" s="256"/>
      <c r="U424" s="256"/>
      <c r="V424" s="256"/>
      <c r="W424" s="256"/>
      <c r="X424" s="256"/>
      <c r="Y424" s="256"/>
      <c r="Z424" s="256"/>
      <c r="AA424" s="256"/>
      <c r="AB424" s="256"/>
      <c r="AC424" s="20"/>
      <c r="AD424" s="20"/>
      <c r="AE424" s="20"/>
      <c r="AF424" s="20"/>
      <c r="AG424" s="20"/>
      <c r="AH424" s="20"/>
      <c r="AI424" s="20"/>
      <c r="AJ424" s="20"/>
      <c r="AK424" s="20"/>
      <c r="AL424" s="20"/>
      <c r="AM424" s="20"/>
      <c r="AN424" s="20"/>
      <c r="AO424" s="20"/>
      <c r="AP424" s="20"/>
      <c r="AQ424" s="20"/>
      <c r="AR424" s="20"/>
      <c r="AS424" s="20"/>
      <c r="AT424" s="20"/>
      <c r="AU424" s="20"/>
      <c r="AV424" s="20"/>
      <c r="AW424" s="20"/>
      <c r="AX424" s="5"/>
      <c r="AY424" s="5"/>
      <c r="AZ424" s="5"/>
    </row>
    <row r="425" spans="1:52" ht="7.2" customHeight="1" x14ac:dyDescent="0.3">
      <c r="A425" s="5"/>
      <c r="B425" s="5"/>
      <c r="C425" s="5"/>
      <c r="D425" s="5"/>
      <c r="E425" s="256" t="str">
        <f>IF(Preencha!B106="","",CONCATENATE(Fórmulas!L6,Fórmulas!M6))</f>
        <v/>
      </c>
      <c r="F425" s="256"/>
      <c r="G425" s="256"/>
      <c r="H425" s="256"/>
      <c r="I425" s="256"/>
      <c r="J425" s="256"/>
      <c r="K425" s="256"/>
      <c r="L425" s="256"/>
      <c r="M425" s="256"/>
      <c r="N425" s="256"/>
      <c r="O425" s="256"/>
      <c r="P425" s="256"/>
      <c r="Q425" s="256"/>
      <c r="R425" s="256"/>
      <c r="S425" s="256"/>
      <c r="T425" s="256"/>
      <c r="U425" s="256"/>
      <c r="V425" s="256"/>
      <c r="W425" s="256"/>
      <c r="X425" s="256"/>
      <c r="Y425" s="256"/>
      <c r="Z425" s="256"/>
      <c r="AA425" s="256"/>
      <c r="AB425" s="256"/>
      <c r="AC425" s="20"/>
      <c r="AD425" s="20"/>
      <c r="AE425" s="20"/>
      <c r="AF425" s="20"/>
      <c r="AG425" s="20"/>
      <c r="AH425" s="20"/>
      <c r="AI425" s="20"/>
      <c r="AJ425" s="20"/>
      <c r="AK425" s="20"/>
      <c r="AL425" s="20"/>
      <c r="AM425" s="20"/>
      <c r="AN425" s="20"/>
      <c r="AO425" s="20"/>
      <c r="AP425" s="20"/>
      <c r="AQ425" s="20"/>
      <c r="AR425" s="20"/>
      <c r="AS425" s="20"/>
      <c r="AT425" s="20"/>
      <c r="AU425" s="20"/>
      <c r="AV425" s="20"/>
      <c r="AW425" s="20"/>
      <c r="AX425" s="5"/>
      <c r="AY425" s="5"/>
      <c r="AZ425" s="5"/>
    </row>
    <row r="426" spans="1:52" ht="7.2" customHeight="1" x14ac:dyDescent="0.3">
      <c r="A426" s="5"/>
      <c r="B426" s="5"/>
      <c r="C426" s="5"/>
      <c r="D426" s="5"/>
      <c r="E426" s="256"/>
      <c r="F426" s="256"/>
      <c r="G426" s="256"/>
      <c r="H426" s="256"/>
      <c r="I426" s="256"/>
      <c r="J426" s="256"/>
      <c r="K426" s="256"/>
      <c r="L426" s="256"/>
      <c r="M426" s="256"/>
      <c r="N426" s="256"/>
      <c r="O426" s="256"/>
      <c r="P426" s="256"/>
      <c r="Q426" s="256"/>
      <c r="R426" s="256"/>
      <c r="S426" s="256"/>
      <c r="T426" s="256"/>
      <c r="U426" s="256"/>
      <c r="V426" s="256"/>
      <c r="W426" s="256"/>
      <c r="X426" s="256"/>
      <c r="Y426" s="256"/>
      <c r="Z426" s="256"/>
      <c r="AA426" s="256"/>
      <c r="AB426" s="256"/>
      <c r="AC426" s="20"/>
      <c r="AD426" s="20"/>
      <c r="AE426" s="20"/>
      <c r="AF426" s="20"/>
      <c r="AG426" s="20"/>
      <c r="AH426" s="20"/>
      <c r="AI426" s="20"/>
      <c r="AJ426" s="20"/>
      <c r="AK426" s="20"/>
      <c r="AL426" s="20"/>
      <c r="AM426" s="20"/>
      <c r="AN426" s="20"/>
      <c r="AO426" s="20"/>
      <c r="AP426" s="20"/>
      <c r="AQ426" s="20"/>
      <c r="AR426" s="20"/>
      <c r="AS426" s="20"/>
      <c r="AT426" s="20"/>
      <c r="AU426" s="20"/>
      <c r="AV426" s="20"/>
      <c r="AW426" s="20"/>
      <c r="AX426" s="5"/>
      <c r="AY426" s="5"/>
      <c r="AZ426" s="5"/>
    </row>
    <row r="427" spans="1:52" ht="7.2" customHeight="1" x14ac:dyDescent="0.3">
      <c r="A427" s="5"/>
      <c r="B427" s="5"/>
      <c r="C427" s="5"/>
      <c r="D427" s="5"/>
      <c r="E427" s="256"/>
      <c r="F427" s="256"/>
      <c r="G427" s="256"/>
      <c r="H427" s="256"/>
      <c r="I427" s="256"/>
      <c r="J427" s="256"/>
      <c r="K427" s="256"/>
      <c r="L427" s="256"/>
      <c r="M427" s="256"/>
      <c r="N427" s="256"/>
      <c r="O427" s="256"/>
      <c r="P427" s="256"/>
      <c r="Q427" s="256"/>
      <c r="R427" s="256"/>
      <c r="S427" s="256"/>
      <c r="T427" s="256"/>
      <c r="U427" s="256"/>
      <c r="V427" s="256"/>
      <c r="W427" s="256"/>
      <c r="X427" s="256"/>
      <c r="Y427" s="256"/>
      <c r="Z427" s="256"/>
      <c r="AA427" s="256"/>
      <c r="AB427" s="256"/>
      <c r="AC427" s="20"/>
      <c r="AD427" s="20"/>
      <c r="AE427" s="20"/>
      <c r="AF427" s="20"/>
      <c r="AG427" s="20"/>
      <c r="AH427" s="20"/>
      <c r="AI427" s="20"/>
      <c r="AJ427" s="20"/>
      <c r="AK427" s="20"/>
      <c r="AL427" s="20"/>
      <c r="AM427" s="20"/>
      <c r="AN427" s="20"/>
      <c r="AO427" s="20"/>
      <c r="AP427" s="20"/>
      <c r="AQ427" s="20"/>
      <c r="AR427" s="20"/>
      <c r="AS427" s="20"/>
      <c r="AT427" s="20"/>
      <c r="AU427" s="20"/>
      <c r="AV427" s="20"/>
      <c r="AW427" s="20"/>
      <c r="AX427" s="5"/>
      <c r="AY427" s="5"/>
      <c r="AZ427" s="5"/>
    </row>
    <row r="428" spans="1:52" ht="7.2" customHeight="1" x14ac:dyDescent="0.3">
      <c r="A428" s="5"/>
      <c r="B428" s="5"/>
      <c r="C428" s="5"/>
      <c r="D428" s="5"/>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20"/>
      <c r="AX428" s="5"/>
      <c r="AY428" s="5"/>
      <c r="AZ428" s="5"/>
    </row>
    <row r="429" spans="1:52" ht="7.2" customHeight="1" x14ac:dyDescent="0.3">
      <c r="A429" s="5"/>
      <c r="B429" s="5"/>
      <c r="C429" s="5"/>
      <c r="D429" s="5"/>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c r="AX429" s="5"/>
      <c r="AY429" s="5"/>
      <c r="AZ429" s="5"/>
    </row>
    <row r="430" spans="1:52" ht="7.2" customHeight="1" x14ac:dyDescent="0.3">
      <c r="A430" s="5"/>
      <c r="B430" s="5"/>
      <c r="C430" s="5"/>
      <c r="D430" s="5"/>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c r="AX430" s="5"/>
      <c r="AY430" s="5"/>
      <c r="AZ430" s="5"/>
    </row>
    <row r="431" spans="1:52" ht="7.2" customHeight="1" x14ac:dyDescent="0.3">
      <c r="A431" s="5"/>
      <c r="B431" s="5"/>
      <c r="C431" s="5"/>
      <c r="D431" s="5"/>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20"/>
      <c r="AX431" s="5"/>
      <c r="AY431" s="5"/>
      <c r="AZ431" s="5"/>
    </row>
    <row r="432" spans="1:52" ht="7.2" customHeight="1" x14ac:dyDescent="0.3">
      <c r="A432" s="5"/>
      <c r="B432" s="5"/>
      <c r="C432" s="5"/>
      <c r="D432" s="5"/>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20"/>
      <c r="AX432" s="5"/>
      <c r="AY432" s="5"/>
      <c r="AZ432" s="5"/>
    </row>
    <row r="433" spans="1:52" ht="7.2" customHeight="1" x14ac:dyDescent="0.3">
      <c r="A433" s="5"/>
      <c r="B433" s="5"/>
      <c r="C433" s="5"/>
      <c r="D433" s="5"/>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20"/>
      <c r="AX433" s="5"/>
      <c r="AY433" s="5"/>
      <c r="AZ433" s="5"/>
    </row>
    <row r="434" spans="1:52" ht="7.2" customHeight="1" x14ac:dyDescent="0.3">
      <c r="A434" s="5"/>
      <c r="B434" s="5"/>
      <c r="C434" s="5"/>
      <c r="D434" s="5"/>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20"/>
      <c r="AX434" s="5"/>
      <c r="AY434" s="5"/>
      <c r="AZ434" s="5"/>
    </row>
    <row r="435" spans="1:52" ht="7.2" customHeight="1" x14ac:dyDescent="0.3">
      <c r="A435" s="5"/>
      <c r="B435" s="5"/>
      <c r="C435" s="5"/>
      <c r="D435" s="5"/>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20"/>
      <c r="AX435" s="5"/>
      <c r="AY435" s="5"/>
      <c r="AZ435" s="5"/>
    </row>
    <row r="436" spans="1:52" ht="7.2" customHeight="1" x14ac:dyDescent="0.3">
      <c r="A436" s="5"/>
      <c r="B436" s="5"/>
      <c r="C436" s="5"/>
      <c r="D436" s="5"/>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20"/>
      <c r="AX436" s="5"/>
      <c r="AY436" s="5"/>
      <c r="AZ436" s="5"/>
    </row>
    <row r="437" spans="1:52" ht="7.2" customHeight="1" x14ac:dyDescent="0.3">
      <c r="A437" s="5"/>
      <c r="B437" s="5"/>
      <c r="C437" s="5"/>
      <c r="D437" s="5"/>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20"/>
      <c r="AX437" s="5"/>
      <c r="AY437" s="5"/>
      <c r="AZ437" s="5"/>
    </row>
    <row r="438" spans="1:52" ht="7.2" customHeight="1" x14ac:dyDescent="0.3">
      <c r="A438" s="5"/>
      <c r="B438" s="5"/>
      <c r="C438" s="5"/>
      <c r="D438" s="5"/>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20"/>
      <c r="AX438" s="5"/>
      <c r="AY438" s="5"/>
      <c r="AZ438" s="5"/>
    </row>
    <row r="439" spans="1:52" ht="7.2" customHeight="1" x14ac:dyDescent="0.3">
      <c r="A439" s="5"/>
      <c r="B439" s="5"/>
      <c r="C439" s="5"/>
      <c r="D439" s="5"/>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20"/>
      <c r="AX439" s="5"/>
      <c r="AY439" s="5"/>
      <c r="AZ439" s="5"/>
    </row>
    <row r="440" spans="1:52" ht="7.2" customHeight="1" x14ac:dyDescent="0.3">
      <c r="A440" s="5"/>
      <c r="B440" s="5"/>
      <c r="C440" s="5"/>
      <c r="D440" s="5"/>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20"/>
      <c r="AX440" s="5"/>
      <c r="AY440" s="5"/>
      <c r="AZ440" s="5"/>
    </row>
    <row r="441" spans="1:52" ht="7.2" customHeight="1" x14ac:dyDescent="0.3">
      <c r="A441" s="5"/>
      <c r="B441" s="5"/>
      <c r="C441" s="5"/>
      <c r="D441" s="5"/>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20"/>
      <c r="AX441" s="5"/>
      <c r="AY441" s="5"/>
      <c r="AZ441" s="5"/>
    </row>
    <row r="442" spans="1:52" ht="7.2" customHeight="1" x14ac:dyDescent="0.3">
      <c r="A442" s="5"/>
      <c r="B442" s="5"/>
      <c r="C442" s="5"/>
      <c r="D442" s="5"/>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20"/>
      <c r="AX442" s="5"/>
      <c r="AY442" s="5"/>
      <c r="AZ442" s="5"/>
    </row>
    <row r="443" spans="1:52" ht="7.2" customHeight="1" x14ac:dyDescent="0.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row>
    <row r="444" spans="1:52" ht="7.2" customHeight="1" x14ac:dyDescent="0.3">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row>
    <row r="445" spans="1:52" ht="7.2" customHeight="1" x14ac:dyDescent="0.3">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row>
    <row r="446" spans="1:52" ht="7.2" customHeight="1" x14ac:dyDescent="0.3">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row>
    <row r="447" spans="1:52" ht="7.2" customHeight="1" x14ac:dyDescent="0.3">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row>
    <row r="448" spans="1:52" ht="7.2" customHeight="1" x14ac:dyDescent="0.3">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row>
    <row r="449" spans="1:52" ht="7.2" customHeight="1" x14ac:dyDescent="0.3">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row>
    <row r="450" spans="1:52" ht="7.2" customHeight="1" x14ac:dyDescent="0.3">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row>
    <row r="451" spans="1:52" ht="7.2" customHeight="1" x14ac:dyDescent="0.3">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row>
    <row r="452" spans="1:52" ht="7.2" customHeight="1" x14ac:dyDescent="0.3">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row>
    <row r="453" spans="1:52" ht="7.2" customHeight="1" x14ac:dyDescent="0.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row>
    <row r="454" spans="1:52" ht="7.2" customHeight="1" x14ac:dyDescent="0.3">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row>
    <row r="455" spans="1:52" ht="7.2" customHeight="1" x14ac:dyDescent="0.3">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row>
    <row r="456" spans="1:52" ht="7.2" customHeight="1" x14ac:dyDescent="0.3">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row>
    <row r="457" spans="1:52" ht="7.2" customHeight="1" x14ac:dyDescent="0.3">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row>
    <row r="458" spans="1:52" ht="7.2" customHeight="1" x14ac:dyDescent="0.3">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row>
    <row r="459" spans="1:52" ht="7.2" customHeight="1" x14ac:dyDescent="0.3">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row>
    <row r="460" spans="1:52" ht="7.2" customHeight="1" x14ac:dyDescent="0.3">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row>
    <row r="461" spans="1:52" ht="7.2" customHeight="1" x14ac:dyDescent="0.3">
      <c r="A461" s="5"/>
      <c r="B461" s="5"/>
      <c r="C461" s="231">
        <v>4</v>
      </c>
      <c r="D461" s="232"/>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20"/>
      <c r="AW461" s="20"/>
      <c r="AX461" s="20"/>
      <c r="AY461" s="5"/>
      <c r="AZ461" s="5"/>
    </row>
    <row r="462" spans="1:52" ht="7.2" customHeight="1" x14ac:dyDescent="0.3">
      <c r="A462" s="5"/>
      <c r="B462" s="5"/>
      <c r="C462" s="231"/>
      <c r="D462" s="232"/>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row>
    <row r="463" spans="1:52" ht="7.2" customHeight="1" x14ac:dyDescent="0.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row>
    <row r="464" spans="1:52" ht="7.2"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5"/>
      <c r="AK464" s="5"/>
      <c r="AL464" s="5"/>
      <c r="AM464" s="5"/>
      <c r="AN464" s="5"/>
      <c r="AO464" s="5"/>
      <c r="AP464" s="5"/>
      <c r="AQ464" s="5"/>
      <c r="AR464" s="5"/>
      <c r="AS464" s="5"/>
      <c r="AT464" s="5"/>
      <c r="AU464" s="5"/>
      <c r="AV464" s="5"/>
      <c r="AW464" s="5"/>
      <c r="AX464" s="5"/>
      <c r="AY464" s="5"/>
      <c r="AZ464" s="5"/>
    </row>
    <row r="465" spans="1:52" ht="7.2" customHeight="1" x14ac:dyDescent="0.3">
      <c r="A465" s="1"/>
      <c r="B465" s="1"/>
      <c r="C465" s="1"/>
      <c r="D465" s="1"/>
      <c r="E465" s="1"/>
      <c r="F465" s="1"/>
      <c r="G465" s="1"/>
      <c r="H465" s="1"/>
      <c r="I465" s="1"/>
      <c r="J465" s="1"/>
      <c r="K465" s="1"/>
      <c r="L465" s="1"/>
      <c r="M465" s="1"/>
      <c r="N465" s="1"/>
      <c r="O465" s="1"/>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c r="AQ465" s="24"/>
      <c r="AR465" s="24"/>
      <c r="AS465" s="24"/>
      <c r="AT465" s="24"/>
      <c r="AU465" s="24"/>
      <c r="AV465" s="24"/>
      <c r="AW465" s="24"/>
      <c r="AX465" s="24"/>
      <c r="AY465" s="24"/>
      <c r="AZ465" s="24"/>
    </row>
    <row r="466" spans="1:52" ht="11.4" customHeight="1" x14ac:dyDescent="0.3">
      <c r="A466" s="1"/>
      <c r="B466" s="1"/>
      <c r="C466" s="1"/>
      <c r="D466" s="1"/>
      <c r="E466" s="1"/>
      <c r="F466" s="1"/>
      <c r="G466" s="1"/>
      <c r="H466" s="1"/>
      <c r="I466" s="1"/>
      <c r="J466" s="1"/>
      <c r="K466" s="1"/>
      <c r="L466" s="1"/>
      <c r="M466" s="1"/>
      <c r="N466" s="1"/>
      <c r="O466" s="1"/>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c r="AY466" s="24"/>
      <c r="AZ466" s="24"/>
    </row>
  </sheetData>
  <sheetProtection algorithmName="SHA-512" hashValue="QImAwYqDfkeCb7L61/EirWAXtXf0iCrQgvgQs2DmBxYFy1mlbVehb3j5beHzXwdE7sC2qmoxREmGfInm7oNInQ==" saltValue="S6bo77I6E4T8kNH7jOxe6Q==" spinCount="100000" sheet="1" objects="1" scenarios="1"/>
  <mergeCells count="85">
    <mergeCell ref="AA397:AD399"/>
    <mergeCell ref="R397:X399"/>
    <mergeCell ref="Y397:Z399"/>
    <mergeCell ref="E397:M399"/>
    <mergeCell ref="N397:O399"/>
    <mergeCell ref="P397:Q399"/>
    <mergeCell ref="E178:AW185"/>
    <mergeCell ref="E152:AW156"/>
    <mergeCell ref="H158:AW176"/>
    <mergeCell ref="S351:AH355"/>
    <mergeCell ref="H94:AW104"/>
    <mergeCell ref="AI110:AU112"/>
    <mergeCell ref="AI113:AU115"/>
    <mergeCell ref="F136:P139"/>
    <mergeCell ref="E145:AW149"/>
    <mergeCell ref="E316:AW321"/>
    <mergeCell ref="E308:AW313"/>
    <mergeCell ref="F302:O305"/>
    <mergeCell ref="T110:AG111"/>
    <mergeCell ref="T112:AG113"/>
    <mergeCell ref="T114:AG115"/>
    <mergeCell ref="C110:Q115"/>
    <mergeCell ref="E389:AW394"/>
    <mergeCell ref="E376:AW383"/>
    <mergeCell ref="E368:AW373"/>
    <mergeCell ref="E324:AW339"/>
    <mergeCell ref="F361:O364"/>
    <mergeCell ref="C461:D462"/>
    <mergeCell ref="E407:Q409"/>
    <mergeCell ref="E410:AB412"/>
    <mergeCell ref="AC410:AZ412"/>
    <mergeCell ref="AC407:AO409"/>
    <mergeCell ref="AC413:AZ415"/>
    <mergeCell ref="AC416:AZ418"/>
    <mergeCell ref="E413:AB415"/>
    <mergeCell ref="E416:AB418"/>
    <mergeCell ref="E419:AB421"/>
    <mergeCell ref="E422:AB424"/>
    <mergeCell ref="E425:AB427"/>
    <mergeCell ref="C345:D346"/>
    <mergeCell ref="E188:AW198"/>
    <mergeCell ref="E201:AW211"/>
    <mergeCell ref="C228:D229"/>
    <mergeCell ref="E214:AW224"/>
    <mergeCell ref="H272:AW284"/>
    <mergeCell ref="E287:AW289"/>
    <mergeCell ref="S234:AH238"/>
    <mergeCell ref="E251:AX258"/>
    <mergeCell ref="E268:AW270"/>
    <mergeCell ref="F262:P265"/>
    <mergeCell ref="H291:AW298"/>
    <mergeCell ref="F244:O247"/>
    <mergeCell ref="H127:AW134"/>
    <mergeCell ref="S117:AH121"/>
    <mergeCell ref="E142:AG144"/>
    <mergeCell ref="AH142:AM144"/>
    <mergeCell ref="AN142:AW144"/>
    <mergeCell ref="H5:AL7"/>
    <mergeCell ref="H8:AL10"/>
    <mergeCell ref="M46:AT48"/>
    <mergeCell ref="M52:O54"/>
    <mergeCell ref="P52:AT54"/>
    <mergeCell ref="M49:O51"/>
    <mergeCell ref="P49:AT51"/>
    <mergeCell ref="E23:L24"/>
    <mergeCell ref="F25:K26"/>
    <mergeCell ref="M32:AT36"/>
    <mergeCell ref="AQ4:AY11"/>
    <mergeCell ref="P24:Y26"/>
    <mergeCell ref="Z24:AB26"/>
    <mergeCell ref="AC24:AL26"/>
    <mergeCell ref="M18:AT23"/>
    <mergeCell ref="F29:K30"/>
    <mergeCell ref="M43:AT45"/>
    <mergeCell ref="M24:O26"/>
    <mergeCell ref="F55:K56"/>
    <mergeCell ref="M27:AT31"/>
    <mergeCell ref="E88:AW92"/>
    <mergeCell ref="P55:AT57"/>
    <mergeCell ref="M55:O57"/>
    <mergeCell ref="M58:AT60"/>
    <mergeCell ref="E66:L73"/>
    <mergeCell ref="M66:AV73"/>
    <mergeCell ref="E77:M79"/>
    <mergeCell ref="F82:N85"/>
  </mergeCells>
  <phoneticPr fontId="6" type="noConversion"/>
  <hyperlinks>
    <hyperlink ref="T112" r:id="rId1" xr:uid="{0228D487-3D04-465D-83F1-F9284D9D225C}"/>
  </hyperlinks>
  <pageMargins left="0" right="0" top="0" bottom="0" header="0" footer="0"/>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EEA68-ADA1-4B1F-BB76-A68CC9EF23D1}">
  <dimension ref="B2:S5580"/>
  <sheetViews>
    <sheetView topLeftCell="H1" workbookViewId="0">
      <selection activeCell="Q14" sqref="Q14"/>
    </sheetView>
  </sheetViews>
  <sheetFormatPr defaultRowHeight="14.4" x14ac:dyDescent="0.3"/>
  <cols>
    <col min="8" max="8" width="22.21875" customWidth="1"/>
    <col min="9" max="9" width="10.5546875" bestFit="1" customWidth="1"/>
    <col min="13" max="13" width="14.109375" customWidth="1"/>
    <col min="19" max="19" width="79.77734375" customWidth="1"/>
  </cols>
  <sheetData>
    <row r="2" spans="2:19" ht="57.6" x14ac:dyDescent="0.3">
      <c r="B2">
        <v>1</v>
      </c>
      <c r="C2" t="s">
        <v>45</v>
      </c>
      <c r="F2" t="str">
        <f>UPPER(Preencha!B106)</f>
        <v/>
      </c>
      <c r="G2" t="s">
        <v>289</v>
      </c>
      <c r="H2" t="str">
        <f>IF(Preencha!B106="",CONCATENATE(F7,G2),CONCATENATE(F2,G2,F3,G3,F6,F7,G2))</f>
        <v xml:space="preserve">, </v>
      </c>
      <c r="S2" s="77" t="s">
        <v>6727</v>
      </c>
    </row>
    <row r="3" spans="2:19" ht="28.8" x14ac:dyDescent="0.3">
      <c r="B3">
        <v>2</v>
      </c>
      <c r="C3" t="s">
        <v>46</v>
      </c>
      <c r="F3" t="s">
        <v>296</v>
      </c>
      <c r="G3" t="str">
        <f>TRIM(CONCATENATE(F5,G5,H5,G5,I5,M5,J5,L5,K5))</f>
        <v>../-</v>
      </c>
      <c r="H3" t="str">
        <f>CONCATENATE(F9,G2,G9,G2,H9,I9,G2,J9,LOWER(K9),G5)</f>
        <v>, , nascido em 0/1/1900, .</v>
      </c>
      <c r="L3" t="s">
        <v>6712</v>
      </c>
      <c r="S3" s="77" t="s">
        <v>6726</v>
      </c>
    </row>
    <row r="4" spans="2:19" x14ac:dyDescent="0.3">
      <c r="B4">
        <v>3</v>
      </c>
      <c r="C4" t="s">
        <v>47</v>
      </c>
      <c r="F4" t="s">
        <v>293</v>
      </c>
      <c r="H4" t="str">
        <f>CONCATENATE(Preencha!B132,Fórmulas!G2,Preencha!AP136,Fórmulas!G2,Preencha!B136,G5,F4,Preencha!V136,Fórmulas!G5)</f>
        <v>, , . Brasil.</v>
      </c>
      <c r="L4" t="s">
        <v>6713</v>
      </c>
      <c r="M4" t="s">
        <v>6714</v>
      </c>
    </row>
    <row r="5" spans="2:19" ht="43.2" x14ac:dyDescent="0.3">
      <c r="B5">
        <v>4</v>
      </c>
      <c r="C5" t="s">
        <v>48</v>
      </c>
      <c r="F5" t="str">
        <f>LEFT(Preencha!B111,2)</f>
        <v/>
      </c>
      <c r="G5" t="s">
        <v>294</v>
      </c>
      <c r="H5" t="str">
        <f>MID(Preencha!B111,3,3)</f>
        <v/>
      </c>
      <c r="I5" t="str">
        <f>MID(Preencha!B111,6,3)</f>
        <v/>
      </c>
      <c r="J5" t="str">
        <f>MID(Preencha!B111,9,4)</f>
        <v/>
      </c>
      <c r="K5" t="str">
        <f>MID(Preencha!B111,13,2)</f>
        <v/>
      </c>
      <c r="L5" t="s">
        <v>260</v>
      </c>
      <c r="M5" t="s">
        <v>295</v>
      </c>
      <c r="S5" s="77" t="s">
        <v>6729</v>
      </c>
    </row>
    <row r="6" spans="2:19" ht="28.8" x14ac:dyDescent="0.3">
      <c r="B6">
        <v>5</v>
      </c>
      <c r="C6" t="s">
        <v>49</v>
      </c>
      <c r="F6" t="s">
        <v>297</v>
      </c>
      <c r="L6" t="s">
        <v>6715</v>
      </c>
      <c r="M6" t="str">
        <f>CONCATENATE(N6,G5,O6,G5,P6,L5,Q6)</f>
        <v>..-</v>
      </c>
      <c r="N6" t="str">
        <f>LEFT(Preencha!B120,3)</f>
        <v/>
      </c>
      <c r="O6" t="str">
        <f>MID(Preencha!B120,3,3)</f>
        <v/>
      </c>
      <c r="P6" t="str">
        <f>MID(Preencha!B120,6,3)</f>
        <v/>
      </c>
      <c r="Q6" t="str">
        <f>MID(Preencha!B120,9,2)</f>
        <v/>
      </c>
      <c r="S6" s="77" t="s">
        <v>6728</v>
      </c>
    </row>
    <row r="7" spans="2:19" x14ac:dyDescent="0.3">
      <c r="B7">
        <v>6</v>
      </c>
      <c r="C7" t="s">
        <v>50</v>
      </c>
      <c r="F7" t="str">
        <f>UPPER(Preencha!B116)</f>
        <v/>
      </c>
      <c r="H7" s="66" t="s">
        <v>642</v>
      </c>
    </row>
    <row r="8" spans="2:19" x14ac:dyDescent="0.3">
      <c r="B8">
        <v>7</v>
      </c>
      <c r="C8" t="s">
        <v>51</v>
      </c>
      <c r="H8" s="66" t="s">
        <v>857</v>
      </c>
      <c r="I8">
        <f>DAY(Preencha!AK124)</f>
        <v>0</v>
      </c>
      <c r="J8">
        <f>MONTH(Preencha!AK124)</f>
        <v>1</v>
      </c>
      <c r="K8">
        <f>YEAR(Preencha!AK124)</f>
        <v>1900</v>
      </c>
    </row>
    <row r="9" spans="2:19" x14ac:dyDescent="0.3">
      <c r="B9">
        <v>8</v>
      </c>
      <c r="C9" t="s">
        <v>52</v>
      </c>
      <c r="F9" s="66" t="str">
        <f>IF(IF(I18=Preencha!$V$124,VLOOKUP(Preencha!AF120,Fórmulas!$F$11:$G$192,2,FALSE),Preencha!AF120)=0,"",IF(I18=Preencha!$V$124,VLOOKUP(Preencha!AF120,Fórmulas!$F$11:$G$192,2,FALSE),Preencha!AF120))</f>
        <v/>
      </c>
      <c r="G9" s="66" t="str">
        <f>IF(IF(I18=Preencha!$V$124,VLOOKUP(Preencha!B124,$J$11:$K$15,2,FALSE),Preencha!B124)=0,"",IF(I18=Preencha!$V$124,VLOOKUP(Preencha!B124,$J$11:$K$15,2,FALSE),Preencha!B124))</f>
        <v/>
      </c>
      <c r="H9" s="66" t="str">
        <f>IF(Preencha!V124=Fórmulas!I18,Fórmulas!H8,Fórmulas!H7)</f>
        <v xml:space="preserve">nascido em </v>
      </c>
      <c r="I9" s="66" t="str">
        <f>CONCATENATE(I8,M5,J8,M5,K8)</f>
        <v>0/1/1900</v>
      </c>
      <c r="J9" s="66"/>
      <c r="K9" s="66" t="str">
        <f>IF(IF(I18=Preencha!$V$124,VLOOKUP(Preencha!B128,$M$11:$N$135,2,FALSE),Preencha!B128)=0,"",IF(I18=Preencha!$V$124,VLOOKUP(Preencha!B128,$M$11:$N$135,2,FALSE),Preencha!B128))</f>
        <v/>
      </c>
      <c r="L9" t="str">
        <f>IF(Preencha!V124=Fórmulas!I18,Fórmulas!M4,Fórmulas!L4)</f>
        <v>REPRESENTADO PELO SÓCIO:</v>
      </c>
    </row>
    <row r="10" spans="2:19" x14ac:dyDescent="0.3">
      <c r="B10">
        <v>9</v>
      </c>
      <c r="C10" t="s">
        <v>53</v>
      </c>
    </row>
    <row r="11" spans="2:19" x14ac:dyDescent="0.3">
      <c r="B11">
        <v>10</v>
      </c>
      <c r="C11" t="s">
        <v>54</v>
      </c>
      <c r="F11" t="s">
        <v>298</v>
      </c>
      <c r="G11" t="s">
        <v>499</v>
      </c>
      <c r="I11" t="s">
        <v>485</v>
      </c>
      <c r="J11" t="s">
        <v>481</v>
      </c>
      <c r="K11" t="s">
        <v>495</v>
      </c>
      <c r="M11" t="s">
        <v>644</v>
      </c>
      <c r="N11" t="s">
        <v>768</v>
      </c>
      <c r="P11" t="s">
        <v>859</v>
      </c>
      <c r="R11" t="s">
        <v>6432</v>
      </c>
    </row>
    <row r="12" spans="2:19" x14ac:dyDescent="0.3">
      <c r="B12">
        <v>11</v>
      </c>
      <c r="C12" t="s">
        <v>44</v>
      </c>
      <c r="F12" t="s">
        <v>299</v>
      </c>
      <c r="G12" t="s">
        <v>500</v>
      </c>
      <c r="I12" t="s">
        <v>484</v>
      </c>
      <c r="J12" t="s">
        <v>482</v>
      </c>
      <c r="K12" t="s">
        <v>494</v>
      </c>
      <c r="M12" t="s">
        <v>645</v>
      </c>
      <c r="N12" t="s">
        <v>769</v>
      </c>
      <c r="P12" t="s">
        <v>860</v>
      </c>
      <c r="R12" t="s">
        <v>6433</v>
      </c>
    </row>
    <row r="13" spans="2:19" x14ac:dyDescent="0.3">
      <c r="B13">
        <v>12</v>
      </c>
      <c r="C13" t="s">
        <v>55</v>
      </c>
      <c r="F13" t="s">
        <v>300</v>
      </c>
      <c r="G13" t="s">
        <v>501</v>
      </c>
      <c r="I13" t="s">
        <v>483</v>
      </c>
      <c r="J13" t="s">
        <v>488</v>
      </c>
      <c r="K13" t="s">
        <v>493</v>
      </c>
      <c r="M13" t="s">
        <v>646</v>
      </c>
      <c r="N13" t="s">
        <v>770</v>
      </c>
      <c r="P13" t="s">
        <v>861</v>
      </c>
      <c r="R13" t="s">
        <v>6434</v>
      </c>
    </row>
    <row r="14" spans="2:19" x14ac:dyDescent="0.3">
      <c r="F14" t="s">
        <v>301</v>
      </c>
      <c r="G14" t="s">
        <v>502</v>
      </c>
      <c r="I14" t="s">
        <v>486</v>
      </c>
      <c r="J14" t="s">
        <v>489</v>
      </c>
      <c r="K14" t="s">
        <v>492</v>
      </c>
      <c r="M14" t="s">
        <v>647</v>
      </c>
      <c r="N14" t="s">
        <v>771</v>
      </c>
      <c r="P14" t="s">
        <v>862</v>
      </c>
      <c r="R14" t="s">
        <v>6435</v>
      </c>
    </row>
    <row r="15" spans="2:19" x14ac:dyDescent="0.3">
      <c r="F15" t="s">
        <v>302</v>
      </c>
      <c r="G15" t="s">
        <v>503</v>
      </c>
      <c r="I15" t="s">
        <v>487</v>
      </c>
      <c r="J15" t="s">
        <v>490</v>
      </c>
      <c r="K15" t="s">
        <v>491</v>
      </c>
      <c r="M15" t="s">
        <v>648</v>
      </c>
      <c r="N15" t="s">
        <v>648</v>
      </c>
      <c r="P15" t="s">
        <v>863</v>
      </c>
      <c r="R15" t="s">
        <v>6436</v>
      </c>
    </row>
    <row r="16" spans="2:19" x14ac:dyDescent="0.3">
      <c r="F16" t="s">
        <v>303</v>
      </c>
      <c r="G16" t="s">
        <v>504</v>
      </c>
      <c r="M16" t="s">
        <v>649</v>
      </c>
      <c r="N16" t="s">
        <v>649</v>
      </c>
      <c r="P16" t="s">
        <v>864</v>
      </c>
      <c r="R16" t="s">
        <v>6437</v>
      </c>
    </row>
    <row r="17" spans="6:18" x14ac:dyDescent="0.3">
      <c r="F17" t="s">
        <v>304</v>
      </c>
      <c r="G17" t="s">
        <v>505</v>
      </c>
      <c r="I17" t="s">
        <v>497</v>
      </c>
      <c r="M17" t="s">
        <v>650</v>
      </c>
      <c r="N17" t="s">
        <v>772</v>
      </c>
      <c r="P17" t="s">
        <v>865</v>
      </c>
      <c r="R17" t="s">
        <v>6438</v>
      </c>
    </row>
    <row r="18" spans="6:18" x14ac:dyDescent="0.3">
      <c r="F18" t="s">
        <v>305</v>
      </c>
      <c r="G18" t="s">
        <v>305</v>
      </c>
      <c r="I18" t="s">
        <v>498</v>
      </c>
      <c r="M18" t="s">
        <v>651</v>
      </c>
      <c r="N18" t="s">
        <v>773</v>
      </c>
      <c r="P18" t="s">
        <v>866</v>
      </c>
      <c r="R18" t="s">
        <v>6439</v>
      </c>
    </row>
    <row r="19" spans="6:18" x14ac:dyDescent="0.3">
      <c r="F19" t="s">
        <v>306</v>
      </c>
      <c r="G19" t="s">
        <v>506</v>
      </c>
      <c r="M19" t="s">
        <v>652</v>
      </c>
      <c r="N19" t="s">
        <v>774</v>
      </c>
      <c r="P19" t="s">
        <v>867</v>
      </c>
      <c r="R19" t="s">
        <v>6440</v>
      </c>
    </row>
    <row r="20" spans="6:18" x14ac:dyDescent="0.3">
      <c r="F20" t="s">
        <v>307</v>
      </c>
      <c r="G20" t="s">
        <v>507</v>
      </c>
      <c r="M20" t="s">
        <v>653</v>
      </c>
      <c r="N20" t="s">
        <v>775</v>
      </c>
      <c r="P20" t="s">
        <v>868</v>
      </c>
      <c r="R20" t="s">
        <v>6441</v>
      </c>
    </row>
    <row r="21" spans="6:18" x14ac:dyDescent="0.3">
      <c r="F21" t="s">
        <v>308</v>
      </c>
      <c r="G21" t="s">
        <v>508</v>
      </c>
      <c r="M21" t="s">
        <v>654</v>
      </c>
      <c r="N21" t="s">
        <v>776</v>
      </c>
      <c r="P21" t="s">
        <v>869</v>
      </c>
      <c r="R21" t="s">
        <v>6442</v>
      </c>
    </row>
    <row r="22" spans="6:18" x14ac:dyDescent="0.3">
      <c r="F22" t="s">
        <v>309</v>
      </c>
      <c r="G22" t="s">
        <v>509</v>
      </c>
      <c r="M22" t="s">
        <v>655</v>
      </c>
      <c r="N22" t="s">
        <v>655</v>
      </c>
      <c r="P22" t="s">
        <v>870</v>
      </c>
      <c r="R22" t="s">
        <v>6443</v>
      </c>
    </row>
    <row r="23" spans="6:18" x14ac:dyDescent="0.3">
      <c r="F23" t="s">
        <v>310</v>
      </c>
      <c r="G23" t="s">
        <v>510</v>
      </c>
      <c r="M23" t="s">
        <v>656</v>
      </c>
      <c r="N23" t="s">
        <v>656</v>
      </c>
      <c r="P23" t="s">
        <v>871</v>
      </c>
      <c r="R23" t="s">
        <v>6444</v>
      </c>
    </row>
    <row r="24" spans="6:18" x14ac:dyDescent="0.3">
      <c r="F24" t="s">
        <v>311</v>
      </c>
      <c r="G24" t="s">
        <v>511</v>
      </c>
      <c r="M24" t="s">
        <v>657</v>
      </c>
      <c r="N24" t="s">
        <v>777</v>
      </c>
      <c r="P24" t="s">
        <v>872</v>
      </c>
      <c r="R24" t="s">
        <v>6445</v>
      </c>
    </row>
    <row r="25" spans="6:18" x14ac:dyDescent="0.3">
      <c r="F25" t="s">
        <v>312</v>
      </c>
      <c r="G25" t="s">
        <v>312</v>
      </c>
      <c r="M25" t="s">
        <v>658</v>
      </c>
      <c r="N25" t="s">
        <v>778</v>
      </c>
      <c r="P25" t="s">
        <v>873</v>
      </c>
      <c r="R25" t="s">
        <v>6446</v>
      </c>
    </row>
    <row r="26" spans="6:18" x14ac:dyDescent="0.3">
      <c r="F26" t="s">
        <v>313</v>
      </c>
      <c r="G26" t="s">
        <v>512</v>
      </c>
      <c r="M26" t="s">
        <v>659</v>
      </c>
      <c r="N26" t="s">
        <v>779</v>
      </c>
      <c r="P26" t="s">
        <v>874</v>
      </c>
      <c r="R26" t="s">
        <v>6447</v>
      </c>
    </row>
    <row r="27" spans="6:18" x14ac:dyDescent="0.3">
      <c r="F27" t="s">
        <v>314</v>
      </c>
      <c r="G27" t="s">
        <v>314</v>
      </c>
      <c r="M27" t="s">
        <v>660</v>
      </c>
      <c r="N27" t="s">
        <v>780</v>
      </c>
      <c r="P27" t="s">
        <v>875</v>
      </c>
      <c r="R27" t="s">
        <v>6448</v>
      </c>
    </row>
    <row r="28" spans="6:18" x14ac:dyDescent="0.3">
      <c r="F28" t="s">
        <v>315</v>
      </c>
      <c r="G28" t="s">
        <v>315</v>
      </c>
      <c r="M28" t="s">
        <v>661</v>
      </c>
      <c r="N28" t="s">
        <v>781</v>
      </c>
      <c r="P28" t="s">
        <v>876</v>
      </c>
      <c r="R28" t="s">
        <v>6449</v>
      </c>
    </row>
    <row r="29" spans="6:18" x14ac:dyDescent="0.3">
      <c r="F29" t="s">
        <v>316</v>
      </c>
      <c r="G29" t="s">
        <v>316</v>
      </c>
      <c r="M29" t="s">
        <v>662</v>
      </c>
      <c r="N29" t="s">
        <v>782</v>
      </c>
      <c r="P29" t="s">
        <v>877</v>
      </c>
      <c r="R29" t="s">
        <v>6450</v>
      </c>
    </row>
    <row r="30" spans="6:18" x14ac:dyDescent="0.3">
      <c r="F30" t="s">
        <v>317</v>
      </c>
      <c r="G30" t="s">
        <v>513</v>
      </c>
      <c r="M30" t="s">
        <v>663</v>
      </c>
      <c r="N30" t="s">
        <v>783</v>
      </c>
      <c r="P30" t="s">
        <v>878</v>
      </c>
      <c r="R30" t="s">
        <v>6451</v>
      </c>
    </row>
    <row r="31" spans="6:18" x14ac:dyDescent="0.3">
      <c r="F31" t="s">
        <v>318</v>
      </c>
      <c r="G31" t="s">
        <v>318</v>
      </c>
      <c r="M31" t="s">
        <v>664</v>
      </c>
      <c r="N31" t="s">
        <v>784</v>
      </c>
      <c r="P31" t="s">
        <v>879</v>
      </c>
      <c r="R31" t="s">
        <v>6452</v>
      </c>
    </row>
    <row r="32" spans="6:18" x14ac:dyDescent="0.3">
      <c r="F32" t="s">
        <v>319</v>
      </c>
      <c r="G32" t="s">
        <v>514</v>
      </c>
      <c r="M32" t="s">
        <v>665</v>
      </c>
      <c r="N32" t="s">
        <v>665</v>
      </c>
      <c r="P32" t="s">
        <v>880</v>
      </c>
      <c r="R32" t="s">
        <v>6453</v>
      </c>
    </row>
    <row r="33" spans="6:18" x14ac:dyDescent="0.3">
      <c r="F33" t="s">
        <v>320</v>
      </c>
      <c r="G33" t="s">
        <v>515</v>
      </c>
      <c r="M33" t="s">
        <v>666</v>
      </c>
      <c r="N33" t="s">
        <v>666</v>
      </c>
      <c r="P33" t="s">
        <v>881</v>
      </c>
      <c r="R33" t="s">
        <v>6454</v>
      </c>
    </row>
    <row r="34" spans="6:18" x14ac:dyDescent="0.3">
      <c r="F34" t="s">
        <v>321</v>
      </c>
      <c r="G34" t="s">
        <v>516</v>
      </c>
      <c r="M34" t="s">
        <v>667</v>
      </c>
      <c r="N34" t="s">
        <v>667</v>
      </c>
      <c r="P34" t="s">
        <v>882</v>
      </c>
      <c r="R34" t="s">
        <v>6455</v>
      </c>
    </row>
    <row r="35" spans="6:18" x14ac:dyDescent="0.3">
      <c r="F35" t="s">
        <v>322</v>
      </c>
      <c r="G35" t="s">
        <v>322</v>
      </c>
      <c r="M35" t="s">
        <v>668</v>
      </c>
      <c r="N35" t="s">
        <v>785</v>
      </c>
      <c r="P35" t="s">
        <v>883</v>
      </c>
      <c r="R35" t="s">
        <v>6456</v>
      </c>
    </row>
    <row r="36" spans="6:18" x14ac:dyDescent="0.3">
      <c r="F36" t="s">
        <v>323</v>
      </c>
      <c r="G36" t="s">
        <v>517</v>
      </c>
      <c r="M36" t="s">
        <v>669</v>
      </c>
      <c r="N36" t="s">
        <v>669</v>
      </c>
      <c r="P36" t="s">
        <v>884</v>
      </c>
      <c r="R36" t="s">
        <v>6457</v>
      </c>
    </row>
    <row r="37" spans="6:18" x14ac:dyDescent="0.3">
      <c r="F37" t="s">
        <v>324</v>
      </c>
      <c r="G37" t="s">
        <v>518</v>
      </c>
      <c r="M37" t="s">
        <v>670</v>
      </c>
      <c r="N37" t="s">
        <v>670</v>
      </c>
      <c r="P37" t="s">
        <v>885</v>
      </c>
      <c r="R37" t="s">
        <v>6458</v>
      </c>
    </row>
    <row r="38" spans="6:18" x14ac:dyDescent="0.3">
      <c r="F38" t="s">
        <v>325</v>
      </c>
      <c r="G38" t="s">
        <v>519</v>
      </c>
      <c r="M38" t="s">
        <v>671</v>
      </c>
      <c r="N38" t="s">
        <v>786</v>
      </c>
      <c r="P38" t="s">
        <v>886</v>
      </c>
      <c r="R38" t="s">
        <v>6459</v>
      </c>
    </row>
    <row r="39" spans="6:18" x14ac:dyDescent="0.3">
      <c r="F39" t="s">
        <v>326</v>
      </c>
      <c r="G39" t="s">
        <v>326</v>
      </c>
      <c r="M39" t="s">
        <v>672</v>
      </c>
      <c r="N39" t="s">
        <v>787</v>
      </c>
      <c r="P39" t="s">
        <v>887</v>
      </c>
      <c r="R39" t="s">
        <v>6460</v>
      </c>
    </row>
    <row r="40" spans="6:18" x14ac:dyDescent="0.3">
      <c r="F40" t="s">
        <v>327</v>
      </c>
      <c r="G40" t="s">
        <v>520</v>
      </c>
      <c r="M40" t="s">
        <v>673</v>
      </c>
      <c r="N40" t="s">
        <v>673</v>
      </c>
      <c r="P40" t="s">
        <v>888</v>
      </c>
      <c r="R40" t="s">
        <v>6461</v>
      </c>
    </row>
    <row r="41" spans="6:18" x14ac:dyDescent="0.3">
      <c r="F41" t="s">
        <v>328</v>
      </c>
      <c r="G41" t="s">
        <v>521</v>
      </c>
      <c r="M41" t="s">
        <v>674</v>
      </c>
      <c r="N41" t="s">
        <v>788</v>
      </c>
      <c r="P41" t="s">
        <v>889</v>
      </c>
      <c r="R41" t="s">
        <v>6462</v>
      </c>
    </row>
    <row r="42" spans="6:18" x14ac:dyDescent="0.3">
      <c r="F42" t="s">
        <v>329</v>
      </c>
      <c r="G42" t="s">
        <v>522</v>
      </c>
      <c r="M42" t="s">
        <v>675</v>
      </c>
      <c r="N42" t="s">
        <v>789</v>
      </c>
      <c r="P42" t="s">
        <v>890</v>
      </c>
      <c r="R42" t="s">
        <v>6463</v>
      </c>
    </row>
    <row r="43" spans="6:18" x14ac:dyDescent="0.3">
      <c r="F43" t="s">
        <v>330</v>
      </c>
      <c r="G43" t="s">
        <v>523</v>
      </c>
      <c r="M43" t="s">
        <v>676</v>
      </c>
      <c r="N43" t="s">
        <v>676</v>
      </c>
      <c r="P43" t="s">
        <v>891</v>
      </c>
      <c r="R43" t="s">
        <v>6464</v>
      </c>
    </row>
    <row r="44" spans="6:18" x14ac:dyDescent="0.3">
      <c r="F44" t="s">
        <v>331</v>
      </c>
      <c r="G44" t="s">
        <v>524</v>
      </c>
      <c r="M44" t="s">
        <v>677</v>
      </c>
      <c r="N44" t="s">
        <v>790</v>
      </c>
      <c r="P44" t="s">
        <v>892</v>
      </c>
      <c r="R44" t="s">
        <v>6465</v>
      </c>
    </row>
    <row r="45" spans="6:18" x14ac:dyDescent="0.3">
      <c r="F45" t="s">
        <v>332</v>
      </c>
      <c r="G45" t="s">
        <v>332</v>
      </c>
      <c r="M45" t="s">
        <v>678</v>
      </c>
      <c r="N45" t="s">
        <v>678</v>
      </c>
      <c r="P45" t="s">
        <v>893</v>
      </c>
      <c r="R45" t="s">
        <v>6466</v>
      </c>
    </row>
    <row r="46" spans="6:18" x14ac:dyDescent="0.3">
      <c r="F46" t="s">
        <v>333</v>
      </c>
      <c r="G46" t="s">
        <v>333</v>
      </c>
      <c r="M46" t="s">
        <v>679</v>
      </c>
      <c r="N46" t="s">
        <v>679</v>
      </c>
      <c r="P46" t="s">
        <v>894</v>
      </c>
      <c r="R46" t="s">
        <v>6467</v>
      </c>
    </row>
    <row r="47" spans="6:18" x14ac:dyDescent="0.3">
      <c r="F47" t="s">
        <v>334</v>
      </c>
      <c r="G47" t="s">
        <v>334</v>
      </c>
      <c r="M47" t="s">
        <v>680</v>
      </c>
      <c r="N47" t="s">
        <v>791</v>
      </c>
      <c r="P47" t="s">
        <v>895</v>
      </c>
      <c r="R47" t="s">
        <v>6468</v>
      </c>
    </row>
    <row r="48" spans="6:18" x14ac:dyDescent="0.3">
      <c r="F48" t="s">
        <v>335</v>
      </c>
      <c r="G48" t="s">
        <v>525</v>
      </c>
      <c r="M48" t="s">
        <v>681</v>
      </c>
      <c r="N48" t="s">
        <v>681</v>
      </c>
      <c r="P48" t="s">
        <v>896</v>
      </c>
      <c r="R48" t="s">
        <v>6469</v>
      </c>
    </row>
    <row r="49" spans="6:18" x14ac:dyDescent="0.3">
      <c r="F49" t="s">
        <v>336</v>
      </c>
      <c r="G49" t="s">
        <v>526</v>
      </c>
      <c r="M49" t="s">
        <v>682</v>
      </c>
      <c r="N49" t="s">
        <v>792</v>
      </c>
      <c r="P49" t="s">
        <v>897</v>
      </c>
      <c r="R49" t="s">
        <v>6470</v>
      </c>
    </row>
    <row r="50" spans="6:18" x14ac:dyDescent="0.3">
      <c r="F50" t="s">
        <v>337</v>
      </c>
      <c r="G50" t="s">
        <v>527</v>
      </c>
      <c r="M50" t="s">
        <v>683</v>
      </c>
      <c r="N50" t="s">
        <v>793</v>
      </c>
      <c r="P50" t="s">
        <v>898</v>
      </c>
      <c r="R50" t="s">
        <v>6471</v>
      </c>
    </row>
    <row r="51" spans="6:18" x14ac:dyDescent="0.3">
      <c r="F51" t="s">
        <v>338</v>
      </c>
      <c r="G51" t="s">
        <v>338</v>
      </c>
      <c r="M51" t="s">
        <v>684</v>
      </c>
      <c r="N51" t="s">
        <v>794</v>
      </c>
      <c r="P51" t="s">
        <v>899</v>
      </c>
      <c r="R51" t="s">
        <v>6472</v>
      </c>
    </row>
    <row r="52" spans="6:18" x14ac:dyDescent="0.3">
      <c r="F52" t="s">
        <v>339</v>
      </c>
      <c r="G52" t="s">
        <v>528</v>
      </c>
      <c r="M52" t="s">
        <v>685</v>
      </c>
      <c r="N52" t="s">
        <v>685</v>
      </c>
      <c r="P52" t="s">
        <v>900</v>
      </c>
      <c r="R52" t="s">
        <v>6473</v>
      </c>
    </row>
    <row r="53" spans="6:18" x14ac:dyDescent="0.3">
      <c r="F53" t="s">
        <v>340</v>
      </c>
      <c r="G53" t="s">
        <v>340</v>
      </c>
      <c r="M53" t="s">
        <v>686</v>
      </c>
      <c r="N53" t="s">
        <v>795</v>
      </c>
      <c r="P53" t="s">
        <v>901</v>
      </c>
      <c r="R53" t="s">
        <v>6474</v>
      </c>
    </row>
    <row r="54" spans="6:18" x14ac:dyDescent="0.3">
      <c r="F54" t="s">
        <v>341</v>
      </c>
      <c r="G54" t="s">
        <v>529</v>
      </c>
      <c r="M54" t="s">
        <v>687</v>
      </c>
      <c r="N54" t="s">
        <v>687</v>
      </c>
      <c r="P54" t="s">
        <v>902</v>
      </c>
      <c r="R54" t="s">
        <v>6475</v>
      </c>
    </row>
    <row r="55" spans="6:18" x14ac:dyDescent="0.3">
      <c r="F55" t="s">
        <v>342</v>
      </c>
      <c r="G55" t="s">
        <v>530</v>
      </c>
      <c r="M55" t="s">
        <v>855</v>
      </c>
      <c r="N55" t="s">
        <v>856</v>
      </c>
      <c r="P55" t="s">
        <v>903</v>
      </c>
      <c r="R55" t="s">
        <v>6476</v>
      </c>
    </row>
    <row r="56" spans="6:18" x14ac:dyDescent="0.3">
      <c r="F56" t="s">
        <v>343</v>
      </c>
      <c r="G56" t="s">
        <v>343</v>
      </c>
      <c r="M56" t="s">
        <v>688</v>
      </c>
      <c r="N56" t="s">
        <v>796</v>
      </c>
      <c r="P56" t="s">
        <v>904</v>
      </c>
      <c r="R56" t="s">
        <v>6477</v>
      </c>
    </row>
    <row r="57" spans="6:18" x14ac:dyDescent="0.3">
      <c r="F57" t="s">
        <v>344</v>
      </c>
      <c r="G57" t="s">
        <v>531</v>
      </c>
      <c r="M57" t="s">
        <v>689</v>
      </c>
      <c r="N57" t="s">
        <v>797</v>
      </c>
      <c r="P57" t="s">
        <v>905</v>
      </c>
      <c r="R57" t="s">
        <v>6478</v>
      </c>
    </row>
    <row r="58" spans="6:18" x14ac:dyDescent="0.3">
      <c r="F58" t="s">
        <v>345</v>
      </c>
      <c r="G58" t="s">
        <v>532</v>
      </c>
      <c r="M58" t="s">
        <v>690</v>
      </c>
      <c r="N58" t="s">
        <v>798</v>
      </c>
      <c r="P58" t="s">
        <v>906</v>
      </c>
      <c r="R58" t="s">
        <v>6479</v>
      </c>
    </row>
    <row r="59" spans="6:18" x14ac:dyDescent="0.3">
      <c r="F59" t="s">
        <v>346</v>
      </c>
      <c r="G59" t="s">
        <v>533</v>
      </c>
      <c r="M59" t="s">
        <v>691</v>
      </c>
      <c r="N59" t="s">
        <v>799</v>
      </c>
      <c r="P59" t="s">
        <v>907</v>
      </c>
      <c r="R59" t="s">
        <v>6480</v>
      </c>
    </row>
    <row r="60" spans="6:18" x14ac:dyDescent="0.3">
      <c r="F60" t="s">
        <v>347</v>
      </c>
      <c r="G60" t="s">
        <v>347</v>
      </c>
      <c r="M60" t="s">
        <v>692</v>
      </c>
      <c r="N60" t="s">
        <v>800</v>
      </c>
      <c r="P60" t="s">
        <v>908</v>
      </c>
      <c r="R60" t="s">
        <v>6481</v>
      </c>
    </row>
    <row r="61" spans="6:18" x14ac:dyDescent="0.3">
      <c r="F61" t="s">
        <v>348</v>
      </c>
      <c r="G61" t="s">
        <v>534</v>
      </c>
      <c r="M61" t="s">
        <v>693</v>
      </c>
      <c r="N61" t="s">
        <v>801</v>
      </c>
      <c r="P61" t="s">
        <v>909</v>
      </c>
      <c r="R61" t="s">
        <v>6482</v>
      </c>
    </row>
    <row r="62" spans="6:18" x14ac:dyDescent="0.3">
      <c r="F62" t="s">
        <v>349</v>
      </c>
      <c r="G62" t="s">
        <v>535</v>
      </c>
      <c r="M62" t="s">
        <v>694</v>
      </c>
      <c r="N62" t="s">
        <v>802</v>
      </c>
      <c r="P62" t="s">
        <v>910</v>
      </c>
      <c r="R62" t="s">
        <v>6483</v>
      </c>
    </row>
    <row r="63" spans="6:18" x14ac:dyDescent="0.3">
      <c r="F63" t="s">
        <v>350</v>
      </c>
      <c r="G63" t="s">
        <v>350</v>
      </c>
      <c r="M63" t="s">
        <v>695</v>
      </c>
      <c r="N63" t="s">
        <v>803</v>
      </c>
      <c r="P63" t="s">
        <v>911</v>
      </c>
      <c r="R63" t="s">
        <v>6484</v>
      </c>
    </row>
    <row r="64" spans="6:18" x14ac:dyDescent="0.3">
      <c r="F64" t="s">
        <v>351</v>
      </c>
      <c r="G64" t="s">
        <v>536</v>
      </c>
      <c r="M64" t="s">
        <v>696</v>
      </c>
      <c r="N64" t="s">
        <v>804</v>
      </c>
      <c r="P64" t="s">
        <v>912</v>
      </c>
      <c r="R64" t="s">
        <v>6485</v>
      </c>
    </row>
    <row r="65" spans="6:18" x14ac:dyDescent="0.3">
      <c r="F65" t="s">
        <v>352</v>
      </c>
      <c r="G65" t="s">
        <v>537</v>
      </c>
      <c r="M65" t="s">
        <v>697</v>
      </c>
      <c r="N65" t="s">
        <v>805</v>
      </c>
      <c r="P65" t="s">
        <v>913</v>
      </c>
      <c r="R65" t="s">
        <v>6486</v>
      </c>
    </row>
    <row r="66" spans="6:18" x14ac:dyDescent="0.3">
      <c r="F66" t="s">
        <v>353</v>
      </c>
      <c r="G66" t="s">
        <v>538</v>
      </c>
      <c r="M66" t="s">
        <v>698</v>
      </c>
      <c r="N66" t="s">
        <v>806</v>
      </c>
      <c r="P66" t="s">
        <v>914</v>
      </c>
      <c r="R66" t="s">
        <v>6487</v>
      </c>
    </row>
    <row r="67" spans="6:18" x14ac:dyDescent="0.3">
      <c r="F67" t="s">
        <v>354</v>
      </c>
      <c r="G67" t="s">
        <v>539</v>
      </c>
      <c r="M67" t="s">
        <v>699</v>
      </c>
      <c r="N67" t="s">
        <v>807</v>
      </c>
      <c r="P67" t="s">
        <v>915</v>
      </c>
      <c r="R67" t="s">
        <v>6488</v>
      </c>
    </row>
    <row r="68" spans="6:18" x14ac:dyDescent="0.3">
      <c r="F68" t="s">
        <v>355</v>
      </c>
      <c r="G68" t="s">
        <v>540</v>
      </c>
      <c r="M68" t="s">
        <v>700</v>
      </c>
      <c r="N68" t="s">
        <v>700</v>
      </c>
      <c r="P68" t="s">
        <v>916</v>
      </c>
      <c r="R68" t="s">
        <v>6489</v>
      </c>
    </row>
    <row r="69" spans="6:18" x14ac:dyDescent="0.3">
      <c r="F69" t="s">
        <v>356</v>
      </c>
      <c r="G69" t="s">
        <v>356</v>
      </c>
      <c r="M69" t="s">
        <v>701</v>
      </c>
      <c r="N69" t="s">
        <v>701</v>
      </c>
      <c r="P69" t="s">
        <v>917</v>
      </c>
      <c r="R69" t="s">
        <v>6490</v>
      </c>
    </row>
    <row r="70" spans="6:18" x14ac:dyDescent="0.3">
      <c r="F70" t="s">
        <v>357</v>
      </c>
      <c r="G70" t="s">
        <v>541</v>
      </c>
      <c r="M70" t="s">
        <v>702</v>
      </c>
      <c r="N70" t="s">
        <v>808</v>
      </c>
      <c r="P70" t="s">
        <v>918</v>
      </c>
      <c r="R70" t="s">
        <v>6491</v>
      </c>
    </row>
    <row r="71" spans="6:18" x14ac:dyDescent="0.3">
      <c r="F71" t="s">
        <v>358</v>
      </c>
      <c r="G71" t="s">
        <v>358</v>
      </c>
      <c r="M71" t="s">
        <v>703</v>
      </c>
      <c r="N71" t="s">
        <v>809</v>
      </c>
      <c r="P71" t="s">
        <v>919</v>
      </c>
      <c r="R71" t="s">
        <v>6492</v>
      </c>
    </row>
    <row r="72" spans="6:18" x14ac:dyDescent="0.3">
      <c r="F72" t="s">
        <v>359</v>
      </c>
      <c r="G72" t="s">
        <v>542</v>
      </c>
      <c r="M72" t="s">
        <v>704</v>
      </c>
      <c r="N72" t="s">
        <v>704</v>
      </c>
      <c r="P72" t="s">
        <v>920</v>
      </c>
      <c r="R72" t="s">
        <v>6493</v>
      </c>
    </row>
    <row r="73" spans="6:18" x14ac:dyDescent="0.3">
      <c r="F73" t="s">
        <v>360</v>
      </c>
      <c r="G73" t="s">
        <v>543</v>
      </c>
      <c r="M73" t="s">
        <v>705</v>
      </c>
      <c r="N73" t="s">
        <v>810</v>
      </c>
      <c r="P73" t="s">
        <v>921</v>
      </c>
      <c r="R73" t="s">
        <v>6494</v>
      </c>
    </row>
    <row r="74" spans="6:18" x14ac:dyDescent="0.3">
      <c r="F74" t="s">
        <v>361</v>
      </c>
      <c r="G74" t="s">
        <v>544</v>
      </c>
      <c r="M74" t="s">
        <v>706</v>
      </c>
      <c r="N74" t="s">
        <v>811</v>
      </c>
      <c r="P74" t="s">
        <v>922</v>
      </c>
      <c r="R74" t="s">
        <v>6495</v>
      </c>
    </row>
    <row r="75" spans="6:18" x14ac:dyDescent="0.3">
      <c r="F75" t="s">
        <v>362</v>
      </c>
      <c r="G75" t="s">
        <v>545</v>
      </c>
      <c r="M75" t="s">
        <v>707</v>
      </c>
      <c r="N75" t="s">
        <v>812</v>
      </c>
      <c r="P75" t="s">
        <v>923</v>
      </c>
      <c r="R75" t="s">
        <v>6496</v>
      </c>
    </row>
    <row r="76" spans="6:18" x14ac:dyDescent="0.3">
      <c r="F76" t="s">
        <v>363</v>
      </c>
      <c r="G76" t="s">
        <v>546</v>
      </c>
      <c r="M76" t="s">
        <v>708</v>
      </c>
      <c r="N76" t="s">
        <v>813</v>
      </c>
      <c r="P76" t="s">
        <v>924</v>
      </c>
      <c r="R76" t="s">
        <v>6497</v>
      </c>
    </row>
    <row r="77" spans="6:18" x14ac:dyDescent="0.3">
      <c r="F77" t="s">
        <v>364</v>
      </c>
      <c r="G77" t="s">
        <v>547</v>
      </c>
      <c r="M77" t="s">
        <v>709</v>
      </c>
      <c r="N77" t="s">
        <v>709</v>
      </c>
      <c r="P77" t="s">
        <v>925</v>
      </c>
      <c r="R77" t="s">
        <v>6498</v>
      </c>
    </row>
    <row r="78" spans="6:18" x14ac:dyDescent="0.3">
      <c r="F78" t="s">
        <v>365</v>
      </c>
      <c r="G78" t="s">
        <v>548</v>
      </c>
      <c r="M78" t="s">
        <v>710</v>
      </c>
      <c r="N78" t="s">
        <v>710</v>
      </c>
      <c r="P78" t="s">
        <v>926</v>
      </c>
      <c r="R78" t="s">
        <v>6499</v>
      </c>
    </row>
    <row r="79" spans="6:18" x14ac:dyDescent="0.3">
      <c r="F79" t="s">
        <v>366</v>
      </c>
      <c r="G79" t="s">
        <v>549</v>
      </c>
      <c r="M79" t="s">
        <v>711</v>
      </c>
      <c r="N79" t="s">
        <v>814</v>
      </c>
      <c r="P79" t="s">
        <v>927</v>
      </c>
      <c r="R79" t="s">
        <v>6500</v>
      </c>
    </row>
    <row r="80" spans="6:18" x14ac:dyDescent="0.3">
      <c r="F80" t="s">
        <v>367</v>
      </c>
      <c r="G80" t="s">
        <v>550</v>
      </c>
      <c r="M80" t="s">
        <v>712</v>
      </c>
      <c r="N80" t="s">
        <v>712</v>
      </c>
      <c r="P80" t="s">
        <v>928</v>
      </c>
      <c r="R80" t="s">
        <v>6501</v>
      </c>
    </row>
    <row r="81" spans="6:18" x14ac:dyDescent="0.3">
      <c r="F81" t="s">
        <v>368</v>
      </c>
      <c r="G81" t="s">
        <v>551</v>
      </c>
      <c r="M81" t="s">
        <v>713</v>
      </c>
      <c r="N81" t="s">
        <v>815</v>
      </c>
      <c r="P81" t="s">
        <v>929</v>
      </c>
      <c r="R81" t="s">
        <v>6502</v>
      </c>
    </row>
    <row r="82" spans="6:18" x14ac:dyDescent="0.3">
      <c r="F82" t="s">
        <v>369</v>
      </c>
      <c r="G82" t="s">
        <v>552</v>
      </c>
      <c r="M82" t="s">
        <v>714</v>
      </c>
      <c r="N82" t="s">
        <v>816</v>
      </c>
      <c r="P82" t="s">
        <v>930</v>
      </c>
      <c r="R82" t="s">
        <v>6503</v>
      </c>
    </row>
    <row r="83" spans="6:18" x14ac:dyDescent="0.3">
      <c r="F83" t="s">
        <v>370</v>
      </c>
      <c r="G83" t="s">
        <v>370</v>
      </c>
      <c r="M83" t="s">
        <v>715</v>
      </c>
      <c r="N83" t="s">
        <v>817</v>
      </c>
      <c r="P83" t="s">
        <v>931</v>
      </c>
      <c r="R83" t="s">
        <v>6504</v>
      </c>
    </row>
    <row r="84" spans="6:18" x14ac:dyDescent="0.3">
      <c r="F84" t="s">
        <v>371</v>
      </c>
      <c r="G84" t="s">
        <v>553</v>
      </c>
      <c r="M84" t="s">
        <v>716</v>
      </c>
      <c r="N84" t="s">
        <v>818</v>
      </c>
      <c r="P84" t="s">
        <v>932</v>
      </c>
      <c r="R84" t="s">
        <v>6505</v>
      </c>
    </row>
    <row r="85" spans="6:18" x14ac:dyDescent="0.3">
      <c r="F85" t="s">
        <v>372</v>
      </c>
      <c r="G85" t="s">
        <v>372</v>
      </c>
      <c r="M85" t="s">
        <v>717</v>
      </c>
      <c r="N85" t="s">
        <v>819</v>
      </c>
      <c r="P85" t="s">
        <v>933</v>
      </c>
      <c r="R85" t="s">
        <v>6506</v>
      </c>
    </row>
    <row r="86" spans="6:18" x14ac:dyDescent="0.3">
      <c r="F86" t="s">
        <v>373</v>
      </c>
      <c r="G86" t="s">
        <v>554</v>
      </c>
      <c r="M86" t="s">
        <v>718</v>
      </c>
      <c r="N86" t="s">
        <v>820</v>
      </c>
      <c r="P86" t="s">
        <v>934</v>
      </c>
      <c r="R86" t="s">
        <v>6507</v>
      </c>
    </row>
    <row r="87" spans="6:18" x14ac:dyDescent="0.3">
      <c r="F87" t="s">
        <v>374</v>
      </c>
      <c r="G87" t="s">
        <v>555</v>
      </c>
      <c r="M87" t="s">
        <v>719</v>
      </c>
      <c r="N87" t="s">
        <v>821</v>
      </c>
      <c r="P87" t="s">
        <v>935</v>
      </c>
      <c r="R87" t="s">
        <v>6508</v>
      </c>
    </row>
    <row r="88" spans="6:18" x14ac:dyDescent="0.3">
      <c r="F88" t="s">
        <v>375</v>
      </c>
      <c r="G88" t="s">
        <v>556</v>
      </c>
      <c r="M88" t="s">
        <v>720</v>
      </c>
      <c r="N88" t="s">
        <v>822</v>
      </c>
      <c r="P88" t="s">
        <v>936</v>
      </c>
      <c r="R88" t="s">
        <v>6509</v>
      </c>
    </row>
    <row r="89" spans="6:18" x14ac:dyDescent="0.3">
      <c r="F89" t="s">
        <v>376</v>
      </c>
      <c r="G89" t="s">
        <v>376</v>
      </c>
      <c r="M89" t="s">
        <v>721</v>
      </c>
      <c r="N89" t="s">
        <v>721</v>
      </c>
      <c r="P89" t="s">
        <v>937</v>
      </c>
      <c r="R89" t="s">
        <v>6510</v>
      </c>
    </row>
    <row r="90" spans="6:18" x14ac:dyDescent="0.3">
      <c r="F90" t="s">
        <v>377</v>
      </c>
      <c r="G90" t="s">
        <v>557</v>
      </c>
      <c r="M90" t="s">
        <v>722</v>
      </c>
      <c r="N90" t="s">
        <v>823</v>
      </c>
      <c r="P90" t="s">
        <v>938</v>
      </c>
      <c r="R90" t="s">
        <v>6511</v>
      </c>
    </row>
    <row r="91" spans="6:18" x14ac:dyDescent="0.3">
      <c r="F91" t="s">
        <v>378</v>
      </c>
      <c r="G91" t="s">
        <v>558</v>
      </c>
      <c r="M91" t="s">
        <v>723</v>
      </c>
      <c r="N91" t="s">
        <v>723</v>
      </c>
      <c r="P91" t="s">
        <v>939</v>
      </c>
      <c r="R91" t="s">
        <v>6512</v>
      </c>
    </row>
    <row r="92" spans="6:18" x14ac:dyDescent="0.3">
      <c r="F92" t="s">
        <v>379</v>
      </c>
      <c r="G92" t="s">
        <v>559</v>
      </c>
      <c r="M92" t="s">
        <v>724</v>
      </c>
      <c r="N92" t="s">
        <v>824</v>
      </c>
      <c r="P92" t="s">
        <v>940</v>
      </c>
      <c r="R92" t="s">
        <v>6513</v>
      </c>
    </row>
    <row r="93" spans="6:18" x14ac:dyDescent="0.3">
      <c r="F93" t="s">
        <v>380</v>
      </c>
      <c r="G93" t="s">
        <v>560</v>
      </c>
      <c r="M93" t="s">
        <v>725</v>
      </c>
      <c r="N93" t="s">
        <v>725</v>
      </c>
      <c r="P93" t="s">
        <v>941</v>
      </c>
      <c r="R93" t="s">
        <v>6514</v>
      </c>
    </row>
    <row r="94" spans="6:18" x14ac:dyDescent="0.3">
      <c r="F94" t="s">
        <v>381</v>
      </c>
      <c r="G94" t="s">
        <v>561</v>
      </c>
      <c r="M94" t="s">
        <v>726</v>
      </c>
      <c r="N94" t="s">
        <v>825</v>
      </c>
      <c r="P94" t="s">
        <v>942</v>
      </c>
      <c r="R94" t="s">
        <v>6515</v>
      </c>
    </row>
    <row r="95" spans="6:18" x14ac:dyDescent="0.3">
      <c r="F95" t="s">
        <v>382</v>
      </c>
      <c r="G95" t="s">
        <v>562</v>
      </c>
      <c r="M95" t="s">
        <v>727</v>
      </c>
      <c r="N95" t="s">
        <v>826</v>
      </c>
      <c r="P95" t="s">
        <v>943</v>
      </c>
      <c r="R95" t="s">
        <v>6516</v>
      </c>
    </row>
    <row r="96" spans="6:18" x14ac:dyDescent="0.3">
      <c r="F96" t="s">
        <v>383</v>
      </c>
      <c r="G96" t="s">
        <v>383</v>
      </c>
      <c r="M96" t="s">
        <v>728</v>
      </c>
      <c r="N96" t="s">
        <v>827</v>
      </c>
      <c r="P96" t="s">
        <v>944</v>
      </c>
      <c r="R96" t="s">
        <v>6517</v>
      </c>
    </row>
    <row r="97" spans="6:18" x14ac:dyDescent="0.3">
      <c r="F97" t="s">
        <v>384</v>
      </c>
      <c r="G97" t="s">
        <v>563</v>
      </c>
      <c r="M97" t="s">
        <v>729</v>
      </c>
      <c r="N97" t="s">
        <v>828</v>
      </c>
      <c r="P97" t="s">
        <v>945</v>
      </c>
      <c r="R97" t="s">
        <v>6518</v>
      </c>
    </row>
    <row r="98" spans="6:18" x14ac:dyDescent="0.3">
      <c r="F98" t="s">
        <v>385</v>
      </c>
      <c r="G98" t="s">
        <v>564</v>
      </c>
      <c r="M98" t="s">
        <v>730</v>
      </c>
      <c r="N98" t="s">
        <v>829</v>
      </c>
      <c r="P98" t="s">
        <v>946</v>
      </c>
      <c r="R98" t="s">
        <v>6519</v>
      </c>
    </row>
    <row r="99" spans="6:18" x14ac:dyDescent="0.3">
      <c r="F99" t="s">
        <v>386</v>
      </c>
      <c r="G99" t="s">
        <v>565</v>
      </c>
      <c r="M99" t="s">
        <v>731</v>
      </c>
      <c r="N99" t="s">
        <v>830</v>
      </c>
      <c r="P99" t="s">
        <v>947</v>
      </c>
      <c r="R99" t="s">
        <v>6520</v>
      </c>
    </row>
    <row r="100" spans="6:18" x14ac:dyDescent="0.3">
      <c r="F100" t="s">
        <v>387</v>
      </c>
      <c r="G100" t="s">
        <v>566</v>
      </c>
      <c r="M100" t="s">
        <v>732</v>
      </c>
      <c r="N100" t="s">
        <v>732</v>
      </c>
      <c r="P100" t="s">
        <v>948</v>
      </c>
      <c r="R100" t="s">
        <v>6521</v>
      </c>
    </row>
    <row r="101" spans="6:18" x14ac:dyDescent="0.3">
      <c r="F101" t="s">
        <v>388</v>
      </c>
      <c r="G101" t="s">
        <v>567</v>
      </c>
      <c r="M101" t="s">
        <v>733</v>
      </c>
      <c r="N101" t="s">
        <v>831</v>
      </c>
      <c r="P101" t="s">
        <v>949</v>
      </c>
      <c r="R101" t="s">
        <v>6522</v>
      </c>
    </row>
    <row r="102" spans="6:18" x14ac:dyDescent="0.3">
      <c r="F102" t="s">
        <v>389</v>
      </c>
      <c r="G102" t="s">
        <v>568</v>
      </c>
      <c r="M102" t="s">
        <v>734</v>
      </c>
      <c r="N102" t="s">
        <v>832</v>
      </c>
      <c r="P102" t="s">
        <v>950</v>
      </c>
      <c r="R102" t="s">
        <v>6523</v>
      </c>
    </row>
    <row r="103" spans="6:18" x14ac:dyDescent="0.3">
      <c r="F103" t="s">
        <v>390</v>
      </c>
      <c r="G103" t="s">
        <v>569</v>
      </c>
      <c r="M103" t="s">
        <v>735</v>
      </c>
      <c r="N103" t="s">
        <v>833</v>
      </c>
      <c r="P103" t="s">
        <v>951</v>
      </c>
      <c r="R103" t="s">
        <v>6524</v>
      </c>
    </row>
    <row r="104" spans="6:18" x14ac:dyDescent="0.3">
      <c r="F104" t="s">
        <v>391</v>
      </c>
      <c r="G104" t="s">
        <v>570</v>
      </c>
      <c r="M104" t="s">
        <v>736</v>
      </c>
      <c r="N104" t="s">
        <v>736</v>
      </c>
      <c r="P104" t="s">
        <v>952</v>
      </c>
      <c r="R104" t="s">
        <v>6525</v>
      </c>
    </row>
    <row r="105" spans="6:18" x14ac:dyDescent="0.3">
      <c r="F105" t="s">
        <v>392</v>
      </c>
      <c r="G105" t="s">
        <v>571</v>
      </c>
      <c r="M105" t="s">
        <v>737</v>
      </c>
      <c r="N105" t="s">
        <v>834</v>
      </c>
      <c r="P105" t="s">
        <v>953</v>
      </c>
      <c r="R105" t="s">
        <v>6526</v>
      </c>
    </row>
    <row r="106" spans="6:18" x14ac:dyDescent="0.3">
      <c r="F106" t="s">
        <v>393</v>
      </c>
      <c r="G106" t="s">
        <v>572</v>
      </c>
      <c r="M106" t="s">
        <v>738</v>
      </c>
      <c r="N106" t="s">
        <v>835</v>
      </c>
      <c r="P106" t="s">
        <v>954</v>
      </c>
      <c r="R106" t="s">
        <v>6527</v>
      </c>
    </row>
    <row r="107" spans="6:18" x14ac:dyDescent="0.3">
      <c r="F107" t="s">
        <v>394</v>
      </c>
      <c r="G107" t="s">
        <v>573</v>
      </c>
      <c r="M107" t="s">
        <v>739</v>
      </c>
      <c r="N107" t="s">
        <v>836</v>
      </c>
      <c r="P107" t="s">
        <v>955</v>
      </c>
      <c r="R107" t="s">
        <v>6528</v>
      </c>
    </row>
    <row r="108" spans="6:18" x14ac:dyDescent="0.3">
      <c r="F108" t="s">
        <v>395</v>
      </c>
      <c r="G108" t="s">
        <v>574</v>
      </c>
      <c r="M108" t="s">
        <v>740</v>
      </c>
      <c r="N108" t="s">
        <v>837</v>
      </c>
      <c r="P108" t="s">
        <v>956</v>
      </c>
      <c r="R108" t="s">
        <v>6529</v>
      </c>
    </row>
    <row r="109" spans="6:18" x14ac:dyDescent="0.3">
      <c r="F109" t="s">
        <v>396</v>
      </c>
      <c r="G109" t="s">
        <v>396</v>
      </c>
      <c r="M109" t="s">
        <v>741</v>
      </c>
      <c r="N109" t="s">
        <v>838</v>
      </c>
      <c r="P109" t="s">
        <v>957</v>
      </c>
      <c r="R109" t="s">
        <v>6530</v>
      </c>
    </row>
    <row r="110" spans="6:18" x14ac:dyDescent="0.3">
      <c r="F110" t="s">
        <v>397</v>
      </c>
      <c r="G110" t="s">
        <v>575</v>
      </c>
      <c r="M110" t="s">
        <v>742</v>
      </c>
      <c r="N110" t="s">
        <v>839</v>
      </c>
      <c r="P110" t="s">
        <v>958</v>
      </c>
      <c r="R110" t="s">
        <v>6531</v>
      </c>
    </row>
    <row r="111" spans="6:18" x14ac:dyDescent="0.3">
      <c r="F111" t="s">
        <v>398</v>
      </c>
      <c r="G111" t="s">
        <v>576</v>
      </c>
      <c r="M111" t="s">
        <v>743</v>
      </c>
      <c r="N111" t="s">
        <v>840</v>
      </c>
      <c r="P111" t="s">
        <v>959</v>
      </c>
      <c r="R111" t="s">
        <v>6532</v>
      </c>
    </row>
    <row r="112" spans="6:18" x14ac:dyDescent="0.3">
      <c r="F112" t="s">
        <v>399</v>
      </c>
      <c r="G112" t="s">
        <v>577</v>
      </c>
      <c r="M112" t="s">
        <v>744</v>
      </c>
      <c r="N112" t="s">
        <v>841</v>
      </c>
      <c r="P112" t="s">
        <v>960</v>
      </c>
      <c r="R112" t="s">
        <v>6533</v>
      </c>
    </row>
    <row r="113" spans="6:18" x14ac:dyDescent="0.3">
      <c r="F113" t="s">
        <v>400</v>
      </c>
      <c r="G113" t="s">
        <v>400</v>
      </c>
      <c r="M113" t="s">
        <v>745</v>
      </c>
      <c r="N113" t="s">
        <v>842</v>
      </c>
      <c r="P113" t="s">
        <v>961</v>
      </c>
      <c r="R113" t="s">
        <v>6534</v>
      </c>
    </row>
    <row r="114" spans="6:18" x14ac:dyDescent="0.3">
      <c r="F114" t="s">
        <v>401</v>
      </c>
      <c r="G114" t="s">
        <v>578</v>
      </c>
      <c r="M114" t="s">
        <v>746</v>
      </c>
      <c r="N114" t="s">
        <v>746</v>
      </c>
      <c r="P114" t="s">
        <v>962</v>
      </c>
      <c r="R114" t="s">
        <v>6535</v>
      </c>
    </row>
    <row r="115" spans="6:18" x14ac:dyDescent="0.3">
      <c r="F115" t="s">
        <v>402</v>
      </c>
      <c r="G115" t="s">
        <v>579</v>
      </c>
      <c r="M115" t="s">
        <v>747</v>
      </c>
      <c r="N115" t="s">
        <v>747</v>
      </c>
      <c r="P115" t="s">
        <v>963</v>
      </c>
      <c r="R115" t="s">
        <v>6536</v>
      </c>
    </row>
    <row r="116" spans="6:18" x14ac:dyDescent="0.3">
      <c r="F116" t="s">
        <v>403</v>
      </c>
      <c r="G116" t="s">
        <v>580</v>
      </c>
      <c r="M116" t="s">
        <v>748</v>
      </c>
      <c r="N116" t="s">
        <v>843</v>
      </c>
      <c r="P116" t="s">
        <v>964</v>
      </c>
      <c r="R116" t="s">
        <v>6537</v>
      </c>
    </row>
    <row r="117" spans="6:18" x14ac:dyDescent="0.3">
      <c r="F117" t="s">
        <v>404</v>
      </c>
      <c r="G117" t="s">
        <v>581</v>
      </c>
      <c r="M117" t="s">
        <v>749</v>
      </c>
      <c r="N117" t="s">
        <v>749</v>
      </c>
      <c r="P117" t="s">
        <v>965</v>
      </c>
      <c r="R117" t="s">
        <v>6538</v>
      </c>
    </row>
    <row r="118" spans="6:18" x14ac:dyDescent="0.3">
      <c r="F118" t="s">
        <v>405</v>
      </c>
      <c r="G118" t="s">
        <v>582</v>
      </c>
      <c r="M118" t="s">
        <v>750</v>
      </c>
      <c r="N118" t="s">
        <v>750</v>
      </c>
      <c r="P118" t="s">
        <v>966</v>
      </c>
      <c r="R118" t="s">
        <v>6539</v>
      </c>
    </row>
    <row r="119" spans="6:18" x14ac:dyDescent="0.3">
      <c r="F119" t="s">
        <v>406</v>
      </c>
      <c r="G119" t="s">
        <v>406</v>
      </c>
      <c r="M119" t="s">
        <v>751</v>
      </c>
      <c r="N119" t="s">
        <v>751</v>
      </c>
      <c r="P119" t="s">
        <v>967</v>
      </c>
      <c r="R119" t="s">
        <v>6540</v>
      </c>
    </row>
    <row r="120" spans="6:18" x14ac:dyDescent="0.3">
      <c r="F120" t="s">
        <v>407</v>
      </c>
      <c r="G120" t="s">
        <v>583</v>
      </c>
      <c r="M120" t="s">
        <v>752</v>
      </c>
      <c r="N120" t="s">
        <v>844</v>
      </c>
      <c r="P120" t="s">
        <v>968</v>
      </c>
      <c r="R120" t="s">
        <v>6541</v>
      </c>
    </row>
    <row r="121" spans="6:18" x14ac:dyDescent="0.3">
      <c r="F121" t="s">
        <v>408</v>
      </c>
      <c r="G121" t="s">
        <v>584</v>
      </c>
      <c r="M121" t="s">
        <v>753</v>
      </c>
      <c r="N121" t="s">
        <v>845</v>
      </c>
      <c r="P121" t="s">
        <v>969</v>
      </c>
      <c r="R121" t="s">
        <v>6542</v>
      </c>
    </row>
    <row r="122" spans="6:18" x14ac:dyDescent="0.3">
      <c r="F122" t="s">
        <v>409</v>
      </c>
      <c r="G122" t="s">
        <v>585</v>
      </c>
      <c r="M122" t="s">
        <v>754</v>
      </c>
      <c r="N122" t="s">
        <v>846</v>
      </c>
      <c r="P122" t="s">
        <v>970</v>
      </c>
      <c r="R122" t="s">
        <v>6543</v>
      </c>
    </row>
    <row r="123" spans="6:18" x14ac:dyDescent="0.3">
      <c r="F123" t="s">
        <v>410</v>
      </c>
      <c r="G123" t="s">
        <v>586</v>
      </c>
      <c r="M123" t="s">
        <v>755</v>
      </c>
      <c r="N123" t="s">
        <v>755</v>
      </c>
      <c r="P123" t="s">
        <v>971</v>
      </c>
      <c r="R123" t="s">
        <v>6544</v>
      </c>
    </row>
    <row r="124" spans="6:18" x14ac:dyDescent="0.3">
      <c r="F124" t="s">
        <v>411</v>
      </c>
      <c r="G124" t="s">
        <v>587</v>
      </c>
      <c r="M124" t="s">
        <v>756</v>
      </c>
      <c r="N124" t="s">
        <v>847</v>
      </c>
      <c r="P124" t="s">
        <v>972</v>
      </c>
      <c r="R124" t="s">
        <v>6545</v>
      </c>
    </row>
    <row r="125" spans="6:18" x14ac:dyDescent="0.3">
      <c r="F125" t="s">
        <v>412</v>
      </c>
      <c r="G125" t="s">
        <v>588</v>
      </c>
      <c r="M125" t="s">
        <v>757</v>
      </c>
      <c r="N125" t="s">
        <v>848</v>
      </c>
      <c r="P125" t="s">
        <v>973</v>
      </c>
      <c r="R125" t="s">
        <v>6546</v>
      </c>
    </row>
    <row r="126" spans="6:18" x14ac:dyDescent="0.3">
      <c r="F126" t="s">
        <v>413</v>
      </c>
      <c r="G126" t="s">
        <v>589</v>
      </c>
      <c r="M126" t="s">
        <v>758</v>
      </c>
      <c r="N126" t="s">
        <v>849</v>
      </c>
      <c r="P126" t="s">
        <v>974</v>
      </c>
      <c r="R126" t="s">
        <v>6547</v>
      </c>
    </row>
    <row r="127" spans="6:18" x14ac:dyDescent="0.3">
      <c r="F127" t="s">
        <v>414</v>
      </c>
      <c r="G127" t="s">
        <v>414</v>
      </c>
      <c r="M127" t="s">
        <v>759</v>
      </c>
      <c r="N127" t="s">
        <v>850</v>
      </c>
      <c r="P127" t="s">
        <v>975</v>
      </c>
      <c r="R127" t="s">
        <v>6548</v>
      </c>
    </row>
    <row r="128" spans="6:18" x14ac:dyDescent="0.3">
      <c r="F128" t="s">
        <v>415</v>
      </c>
      <c r="G128" t="s">
        <v>590</v>
      </c>
      <c r="M128" t="s">
        <v>760</v>
      </c>
      <c r="N128" t="s">
        <v>760</v>
      </c>
      <c r="P128" t="s">
        <v>976</v>
      </c>
      <c r="R128" t="s">
        <v>6549</v>
      </c>
    </row>
    <row r="129" spans="6:18" x14ac:dyDescent="0.3">
      <c r="F129" t="s">
        <v>416</v>
      </c>
      <c r="G129" t="s">
        <v>591</v>
      </c>
      <c r="M129" t="s">
        <v>761</v>
      </c>
      <c r="N129" t="s">
        <v>851</v>
      </c>
      <c r="P129" t="s">
        <v>977</v>
      </c>
      <c r="R129" t="s">
        <v>6550</v>
      </c>
    </row>
    <row r="130" spans="6:18" x14ac:dyDescent="0.3">
      <c r="F130" t="s">
        <v>417</v>
      </c>
      <c r="G130" t="s">
        <v>592</v>
      </c>
      <c r="M130" t="s">
        <v>762</v>
      </c>
      <c r="N130" t="s">
        <v>852</v>
      </c>
      <c r="P130" t="s">
        <v>978</v>
      </c>
      <c r="R130" t="s">
        <v>6551</v>
      </c>
    </row>
    <row r="131" spans="6:18" x14ac:dyDescent="0.3">
      <c r="F131" t="s">
        <v>418</v>
      </c>
      <c r="G131" t="s">
        <v>593</v>
      </c>
      <c r="M131" t="s">
        <v>763</v>
      </c>
      <c r="N131" t="s">
        <v>853</v>
      </c>
      <c r="P131" t="s">
        <v>979</v>
      </c>
      <c r="R131" t="s">
        <v>6552</v>
      </c>
    </row>
    <row r="132" spans="6:18" x14ac:dyDescent="0.3">
      <c r="F132" t="s">
        <v>419</v>
      </c>
      <c r="G132" t="s">
        <v>594</v>
      </c>
      <c r="M132" t="s">
        <v>764</v>
      </c>
      <c r="N132" t="s">
        <v>854</v>
      </c>
      <c r="P132" t="s">
        <v>980</v>
      </c>
      <c r="R132" t="s">
        <v>6553</v>
      </c>
    </row>
    <row r="133" spans="6:18" x14ac:dyDescent="0.3">
      <c r="F133" t="s">
        <v>420</v>
      </c>
      <c r="G133" t="s">
        <v>595</v>
      </c>
      <c r="M133" t="s">
        <v>765</v>
      </c>
      <c r="N133" t="s">
        <v>765</v>
      </c>
      <c r="P133" t="s">
        <v>981</v>
      </c>
      <c r="R133" t="s">
        <v>6554</v>
      </c>
    </row>
    <row r="134" spans="6:18" x14ac:dyDescent="0.3">
      <c r="F134" t="s">
        <v>421</v>
      </c>
      <c r="G134" t="s">
        <v>421</v>
      </c>
      <c r="M134" t="s">
        <v>766</v>
      </c>
      <c r="N134" t="s">
        <v>766</v>
      </c>
      <c r="P134" t="s">
        <v>982</v>
      </c>
      <c r="R134" t="s">
        <v>6555</v>
      </c>
    </row>
    <row r="135" spans="6:18" x14ac:dyDescent="0.3">
      <c r="F135" t="s">
        <v>422</v>
      </c>
      <c r="G135" t="s">
        <v>596</v>
      </c>
      <c r="M135" t="s">
        <v>767</v>
      </c>
      <c r="N135" t="s">
        <v>767</v>
      </c>
      <c r="P135" t="s">
        <v>983</v>
      </c>
      <c r="R135" t="s">
        <v>6556</v>
      </c>
    </row>
    <row r="136" spans="6:18" x14ac:dyDescent="0.3">
      <c r="F136" t="s">
        <v>423</v>
      </c>
      <c r="G136" t="s">
        <v>597</v>
      </c>
      <c r="P136" t="s">
        <v>984</v>
      </c>
      <c r="R136" t="s">
        <v>6557</v>
      </c>
    </row>
    <row r="137" spans="6:18" x14ac:dyDescent="0.3">
      <c r="F137" t="s">
        <v>424</v>
      </c>
      <c r="G137" t="s">
        <v>598</v>
      </c>
      <c r="P137" t="s">
        <v>985</v>
      </c>
      <c r="R137" t="s">
        <v>6558</v>
      </c>
    </row>
    <row r="138" spans="6:18" x14ac:dyDescent="0.3">
      <c r="F138" t="s">
        <v>425</v>
      </c>
      <c r="G138" t="s">
        <v>599</v>
      </c>
      <c r="P138" t="s">
        <v>986</v>
      </c>
      <c r="R138" t="s">
        <v>6559</v>
      </c>
    </row>
    <row r="139" spans="6:18" x14ac:dyDescent="0.3">
      <c r="F139" t="s">
        <v>426</v>
      </c>
      <c r="G139" t="s">
        <v>426</v>
      </c>
      <c r="P139" t="s">
        <v>987</v>
      </c>
      <c r="R139" t="s">
        <v>6560</v>
      </c>
    </row>
    <row r="140" spans="6:18" x14ac:dyDescent="0.3">
      <c r="F140" t="s">
        <v>427</v>
      </c>
      <c r="G140" t="s">
        <v>600</v>
      </c>
      <c r="P140" t="s">
        <v>988</v>
      </c>
      <c r="R140" t="s">
        <v>6561</v>
      </c>
    </row>
    <row r="141" spans="6:18" x14ac:dyDescent="0.3">
      <c r="F141" t="s">
        <v>428</v>
      </c>
      <c r="G141" t="s">
        <v>601</v>
      </c>
      <c r="P141" t="s">
        <v>989</v>
      </c>
      <c r="R141" t="s">
        <v>6562</v>
      </c>
    </row>
    <row r="142" spans="6:18" x14ac:dyDescent="0.3">
      <c r="F142" t="s">
        <v>429</v>
      </c>
      <c r="G142" t="s">
        <v>602</v>
      </c>
      <c r="P142" t="s">
        <v>990</v>
      </c>
      <c r="R142" t="s">
        <v>6563</v>
      </c>
    </row>
    <row r="143" spans="6:18" x14ac:dyDescent="0.3">
      <c r="F143" t="s">
        <v>430</v>
      </c>
      <c r="G143" t="s">
        <v>603</v>
      </c>
      <c r="P143" t="s">
        <v>991</v>
      </c>
      <c r="R143" t="s">
        <v>6564</v>
      </c>
    </row>
    <row r="144" spans="6:18" x14ac:dyDescent="0.3">
      <c r="F144" t="s">
        <v>431</v>
      </c>
      <c r="G144" t="s">
        <v>604</v>
      </c>
      <c r="P144" t="s">
        <v>992</v>
      </c>
      <c r="R144" t="s">
        <v>6565</v>
      </c>
    </row>
    <row r="145" spans="6:18" x14ac:dyDescent="0.3">
      <c r="F145" t="s">
        <v>432</v>
      </c>
      <c r="G145" t="s">
        <v>605</v>
      </c>
      <c r="P145" t="s">
        <v>993</v>
      </c>
      <c r="R145" t="s">
        <v>6566</v>
      </c>
    </row>
    <row r="146" spans="6:18" x14ac:dyDescent="0.3">
      <c r="F146" t="s">
        <v>433</v>
      </c>
      <c r="G146" t="s">
        <v>606</v>
      </c>
      <c r="P146" t="s">
        <v>994</v>
      </c>
      <c r="R146" t="s">
        <v>6567</v>
      </c>
    </row>
    <row r="147" spans="6:18" x14ac:dyDescent="0.3">
      <c r="F147" t="s">
        <v>434</v>
      </c>
      <c r="G147" t="s">
        <v>607</v>
      </c>
      <c r="P147" t="s">
        <v>995</v>
      </c>
      <c r="R147" t="s">
        <v>6568</v>
      </c>
    </row>
    <row r="148" spans="6:18" x14ac:dyDescent="0.3">
      <c r="F148" t="s">
        <v>435</v>
      </c>
      <c r="G148" t="s">
        <v>608</v>
      </c>
      <c r="P148" t="s">
        <v>996</v>
      </c>
      <c r="R148" t="s">
        <v>6569</v>
      </c>
    </row>
    <row r="149" spans="6:18" x14ac:dyDescent="0.3">
      <c r="F149" t="s">
        <v>436</v>
      </c>
      <c r="G149" t="s">
        <v>609</v>
      </c>
      <c r="P149" t="s">
        <v>997</v>
      </c>
      <c r="R149" t="s">
        <v>6570</v>
      </c>
    </row>
    <row r="150" spans="6:18" x14ac:dyDescent="0.3">
      <c r="F150" t="s">
        <v>437</v>
      </c>
      <c r="G150" t="s">
        <v>610</v>
      </c>
      <c r="P150" t="s">
        <v>998</v>
      </c>
      <c r="R150" t="s">
        <v>6571</v>
      </c>
    </row>
    <row r="151" spans="6:18" x14ac:dyDescent="0.3">
      <c r="F151" t="s">
        <v>438</v>
      </c>
      <c r="G151" t="s">
        <v>438</v>
      </c>
      <c r="P151" t="s">
        <v>999</v>
      </c>
      <c r="R151" t="s">
        <v>6572</v>
      </c>
    </row>
    <row r="152" spans="6:18" x14ac:dyDescent="0.3">
      <c r="F152" t="s">
        <v>439</v>
      </c>
      <c r="G152" t="s">
        <v>611</v>
      </c>
      <c r="P152" t="s">
        <v>1000</v>
      </c>
      <c r="R152" t="s">
        <v>6573</v>
      </c>
    </row>
    <row r="153" spans="6:18" x14ac:dyDescent="0.3">
      <c r="F153" t="s">
        <v>440</v>
      </c>
      <c r="G153" t="s">
        <v>612</v>
      </c>
      <c r="P153" t="s">
        <v>1001</v>
      </c>
      <c r="R153" t="s">
        <v>6574</v>
      </c>
    </row>
    <row r="154" spans="6:18" x14ac:dyDescent="0.3">
      <c r="F154" t="s">
        <v>441</v>
      </c>
      <c r="G154" t="s">
        <v>613</v>
      </c>
      <c r="P154" t="s">
        <v>1002</v>
      </c>
      <c r="R154" t="s">
        <v>6575</v>
      </c>
    </row>
    <row r="155" spans="6:18" x14ac:dyDescent="0.3">
      <c r="F155" t="s">
        <v>442</v>
      </c>
      <c r="G155" t="s">
        <v>614</v>
      </c>
      <c r="P155" t="s">
        <v>1003</v>
      </c>
      <c r="R155" t="s">
        <v>6576</v>
      </c>
    </row>
    <row r="156" spans="6:18" x14ac:dyDescent="0.3">
      <c r="F156" t="s">
        <v>443</v>
      </c>
      <c r="G156" t="s">
        <v>615</v>
      </c>
      <c r="P156" t="s">
        <v>1004</v>
      </c>
      <c r="R156" t="s">
        <v>6577</v>
      </c>
    </row>
    <row r="157" spans="6:18" x14ac:dyDescent="0.3">
      <c r="F157" t="s">
        <v>444</v>
      </c>
      <c r="G157" t="s">
        <v>444</v>
      </c>
      <c r="P157" t="s">
        <v>1005</v>
      </c>
      <c r="R157" t="s">
        <v>6578</v>
      </c>
    </row>
    <row r="158" spans="6:18" x14ac:dyDescent="0.3">
      <c r="F158" t="s">
        <v>445</v>
      </c>
      <c r="G158" t="s">
        <v>445</v>
      </c>
      <c r="P158" t="s">
        <v>1006</v>
      </c>
      <c r="R158" t="s">
        <v>6579</v>
      </c>
    </row>
    <row r="159" spans="6:18" x14ac:dyDescent="0.3">
      <c r="F159" t="s">
        <v>446</v>
      </c>
      <c r="G159" t="s">
        <v>616</v>
      </c>
      <c r="P159" t="s">
        <v>1007</v>
      </c>
      <c r="R159" t="s">
        <v>6580</v>
      </c>
    </row>
    <row r="160" spans="6:18" x14ac:dyDescent="0.3">
      <c r="F160" t="s">
        <v>447</v>
      </c>
      <c r="G160" t="s">
        <v>447</v>
      </c>
      <c r="P160" t="s">
        <v>1008</v>
      </c>
      <c r="R160" t="s">
        <v>6581</v>
      </c>
    </row>
    <row r="161" spans="6:18" x14ac:dyDescent="0.3">
      <c r="F161" t="s">
        <v>448</v>
      </c>
      <c r="G161" t="s">
        <v>617</v>
      </c>
      <c r="P161" t="s">
        <v>1009</v>
      </c>
      <c r="R161" t="s">
        <v>6582</v>
      </c>
    </row>
    <row r="162" spans="6:18" x14ac:dyDescent="0.3">
      <c r="F162" t="s">
        <v>449</v>
      </c>
      <c r="G162" t="s">
        <v>618</v>
      </c>
      <c r="P162" t="s">
        <v>1010</v>
      </c>
      <c r="R162" t="s">
        <v>6583</v>
      </c>
    </row>
    <row r="163" spans="6:18" x14ac:dyDescent="0.3">
      <c r="F163" t="s">
        <v>450</v>
      </c>
      <c r="G163" t="s">
        <v>450</v>
      </c>
      <c r="P163" t="s">
        <v>1011</v>
      </c>
      <c r="R163" t="s">
        <v>6584</v>
      </c>
    </row>
    <row r="164" spans="6:18" x14ac:dyDescent="0.3">
      <c r="F164" t="s">
        <v>451</v>
      </c>
      <c r="G164" t="s">
        <v>619</v>
      </c>
      <c r="P164" t="s">
        <v>1012</v>
      </c>
      <c r="R164" t="s">
        <v>6585</v>
      </c>
    </row>
    <row r="165" spans="6:18" x14ac:dyDescent="0.3">
      <c r="F165" t="s">
        <v>452</v>
      </c>
      <c r="G165" t="s">
        <v>452</v>
      </c>
      <c r="P165" t="s">
        <v>1013</v>
      </c>
      <c r="R165" t="s">
        <v>6586</v>
      </c>
    </row>
    <row r="166" spans="6:18" x14ac:dyDescent="0.3">
      <c r="F166" t="s">
        <v>453</v>
      </c>
      <c r="G166" t="s">
        <v>620</v>
      </c>
      <c r="P166" t="s">
        <v>1014</v>
      </c>
      <c r="R166" t="s">
        <v>6587</v>
      </c>
    </row>
    <row r="167" spans="6:18" x14ac:dyDescent="0.3">
      <c r="F167" t="s">
        <v>454</v>
      </c>
      <c r="G167" t="s">
        <v>454</v>
      </c>
      <c r="P167" t="s">
        <v>1015</v>
      </c>
      <c r="R167" t="s">
        <v>6588</v>
      </c>
    </row>
    <row r="168" spans="6:18" x14ac:dyDescent="0.3">
      <c r="F168" t="s">
        <v>455</v>
      </c>
      <c r="G168" t="s">
        <v>621</v>
      </c>
      <c r="P168" t="s">
        <v>1016</v>
      </c>
      <c r="R168" t="s">
        <v>6589</v>
      </c>
    </row>
    <row r="169" spans="6:18" x14ac:dyDescent="0.3">
      <c r="F169" t="s">
        <v>456</v>
      </c>
      <c r="G169" t="s">
        <v>622</v>
      </c>
      <c r="P169" t="s">
        <v>1017</v>
      </c>
      <c r="R169" t="s">
        <v>6590</v>
      </c>
    </row>
    <row r="170" spans="6:18" x14ac:dyDescent="0.3">
      <c r="F170" t="s">
        <v>457</v>
      </c>
      <c r="G170" t="s">
        <v>623</v>
      </c>
      <c r="P170" t="s">
        <v>1018</v>
      </c>
      <c r="R170" t="s">
        <v>6591</v>
      </c>
    </row>
    <row r="171" spans="6:18" x14ac:dyDescent="0.3">
      <c r="F171" t="s">
        <v>458</v>
      </c>
      <c r="G171" t="s">
        <v>624</v>
      </c>
      <c r="P171" t="s">
        <v>1019</v>
      </c>
      <c r="R171" t="s">
        <v>6592</v>
      </c>
    </row>
    <row r="172" spans="6:18" x14ac:dyDescent="0.3">
      <c r="F172" t="s">
        <v>459</v>
      </c>
      <c r="G172" t="s">
        <v>625</v>
      </c>
      <c r="P172" t="s">
        <v>1020</v>
      </c>
      <c r="R172" t="s">
        <v>6593</v>
      </c>
    </row>
    <row r="173" spans="6:18" x14ac:dyDescent="0.3">
      <c r="F173" t="s">
        <v>460</v>
      </c>
      <c r="G173" t="s">
        <v>626</v>
      </c>
      <c r="P173" t="s">
        <v>1021</v>
      </c>
      <c r="R173" t="s">
        <v>6594</v>
      </c>
    </row>
    <row r="174" spans="6:18" x14ac:dyDescent="0.3">
      <c r="F174" t="s">
        <v>461</v>
      </c>
      <c r="G174" t="s">
        <v>627</v>
      </c>
      <c r="P174" t="s">
        <v>1022</v>
      </c>
      <c r="R174" t="s">
        <v>6595</v>
      </c>
    </row>
    <row r="175" spans="6:18" x14ac:dyDescent="0.3">
      <c r="F175" t="s">
        <v>462</v>
      </c>
      <c r="G175" t="s">
        <v>628</v>
      </c>
      <c r="P175" t="s">
        <v>1023</v>
      </c>
      <c r="R175" t="s">
        <v>6596</v>
      </c>
    </row>
    <row r="176" spans="6:18" x14ac:dyDescent="0.3">
      <c r="F176" t="s">
        <v>463</v>
      </c>
      <c r="G176" t="s">
        <v>463</v>
      </c>
      <c r="P176" t="s">
        <v>1024</v>
      </c>
      <c r="R176" t="s">
        <v>6597</v>
      </c>
    </row>
    <row r="177" spans="6:18" x14ac:dyDescent="0.3">
      <c r="F177" t="s">
        <v>464</v>
      </c>
      <c r="G177" t="s">
        <v>629</v>
      </c>
      <c r="P177" t="s">
        <v>1025</v>
      </c>
      <c r="R177" t="s">
        <v>6598</v>
      </c>
    </row>
    <row r="178" spans="6:18" x14ac:dyDescent="0.3">
      <c r="F178" t="s">
        <v>465</v>
      </c>
      <c r="G178" t="s">
        <v>630</v>
      </c>
      <c r="P178" t="s">
        <v>1026</v>
      </c>
      <c r="R178" t="s">
        <v>6599</v>
      </c>
    </row>
    <row r="179" spans="6:18" x14ac:dyDescent="0.3">
      <c r="F179" t="s">
        <v>466</v>
      </c>
      <c r="G179" t="s">
        <v>631</v>
      </c>
      <c r="P179" t="s">
        <v>1027</v>
      </c>
      <c r="R179" t="s">
        <v>6600</v>
      </c>
    </row>
    <row r="180" spans="6:18" x14ac:dyDescent="0.3">
      <c r="F180" t="s">
        <v>467</v>
      </c>
      <c r="G180" t="s">
        <v>632</v>
      </c>
      <c r="P180" t="s">
        <v>1028</v>
      </c>
      <c r="R180" t="s">
        <v>6601</v>
      </c>
    </row>
    <row r="181" spans="6:18" x14ac:dyDescent="0.3">
      <c r="F181" t="s">
        <v>468</v>
      </c>
      <c r="G181" t="s">
        <v>633</v>
      </c>
      <c r="P181" t="s">
        <v>1029</v>
      </c>
      <c r="R181" t="s">
        <v>6602</v>
      </c>
    </row>
    <row r="182" spans="6:18" x14ac:dyDescent="0.3">
      <c r="F182" t="s">
        <v>469</v>
      </c>
      <c r="G182" t="s">
        <v>634</v>
      </c>
      <c r="P182" t="s">
        <v>1030</v>
      </c>
      <c r="R182" t="s">
        <v>6603</v>
      </c>
    </row>
    <row r="183" spans="6:18" x14ac:dyDescent="0.3">
      <c r="F183" t="s">
        <v>470</v>
      </c>
      <c r="G183" t="s">
        <v>635</v>
      </c>
      <c r="P183" t="s">
        <v>1031</v>
      </c>
      <c r="R183" t="s">
        <v>6604</v>
      </c>
    </row>
    <row r="184" spans="6:18" x14ac:dyDescent="0.3">
      <c r="F184" t="s">
        <v>471</v>
      </c>
      <c r="G184" t="s">
        <v>636</v>
      </c>
      <c r="P184" t="s">
        <v>1032</v>
      </c>
      <c r="R184" t="s">
        <v>6605</v>
      </c>
    </row>
    <row r="185" spans="6:18" x14ac:dyDescent="0.3">
      <c r="F185" t="s">
        <v>472</v>
      </c>
      <c r="G185" t="s">
        <v>472</v>
      </c>
      <c r="P185" t="s">
        <v>1033</v>
      </c>
      <c r="R185" t="s">
        <v>6606</v>
      </c>
    </row>
    <row r="186" spans="6:18" x14ac:dyDescent="0.3">
      <c r="F186" t="s">
        <v>473</v>
      </c>
      <c r="G186" t="s">
        <v>637</v>
      </c>
      <c r="P186" t="s">
        <v>1034</v>
      </c>
      <c r="R186" t="s">
        <v>6607</v>
      </c>
    </row>
    <row r="187" spans="6:18" x14ac:dyDescent="0.3">
      <c r="F187" t="s">
        <v>474</v>
      </c>
      <c r="G187" t="s">
        <v>474</v>
      </c>
      <c r="P187" t="s">
        <v>1035</v>
      </c>
      <c r="R187" t="s">
        <v>6608</v>
      </c>
    </row>
    <row r="188" spans="6:18" x14ac:dyDescent="0.3">
      <c r="F188" t="s">
        <v>475</v>
      </c>
      <c r="G188" t="s">
        <v>475</v>
      </c>
      <c r="P188" t="s">
        <v>1036</v>
      </c>
      <c r="R188" t="s">
        <v>6609</v>
      </c>
    </row>
    <row r="189" spans="6:18" x14ac:dyDescent="0.3">
      <c r="F189" t="s">
        <v>476</v>
      </c>
      <c r="G189" t="s">
        <v>638</v>
      </c>
      <c r="P189" t="s">
        <v>1037</v>
      </c>
      <c r="R189" t="s">
        <v>6610</v>
      </c>
    </row>
    <row r="190" spans="6:18" x14ac:dyDescent="0.3">
      <c r="F190" t="s">
        <v>477</v>
      </c>
      <c r="G190" t="s">
        <v>477</v>
      </c>
      <c r="P190" t="s">
        <v>1038</v>
      </c>
      <c r="R190" t="s">
        <v>6611</v>
      </c>
    </row>
    <row r="191" spans="6:18" x14ac:dyDescent="0.3">
      <c r="F191" t="s">
        <v>478</v>
      </c>
      <c r="G191" t="s">
        <v>639</v>
      </c>
      <c r="P191" t="s">
        <v>1039</v>
      </c>
      <c r="R191" t="s">
        <v>6612</v>
      </c>
    </row>
    <row r="192" spans="6:18" x14ac:dyDescent="0.3">
      <c r="F192" t="s">
        <v>479</v>
      </c>
      <c r="G192" t="s">
        <v>640</v>
      </c>
      <c r="P192" t="s">
        <v>1040</v>
      </c>
      <c r="R192" t="s">
        <v>6613</v>
      </c>
    </row>
    <row r="193" spans="16:18" x14ac:dyDescent="0.3">
      <c r="P193" t="s">
        <v>1041</v>
      </c>
      <c r="R193" t="s">
        <v>6614</v>
      </c>
    </row>
    <row r="194" spans="16:18" x14ac:dyDescent="0.3">
      <c r="P194" t="s">
        <v>1042</v>
      </c>
      <c r="R194" t="s">
        <v>6615</v>
      </c>
    </row>
    <row r="195" spans="16:18" x14ac:dyDescent="0.3">
      <c r="P195" t="s">
        <v>1043</v>
      </c>
      <c r="R195" t="s">
        <v>6616</v>
      </c>
    </row>
    <row r="196" spans="16:18" x14ac:dyDescent="0.3">
      <c r="P196" t="s">
        <v>1044</v>
      </c>
      <c r="R196" t="s">
        <v>6617</v>
      </c>
    </row>
    <row r="197" spans="16:18" x14ac:dyDescent="0.3">
      <c r="P197" t="s">
        <v>1045</v>
      </c>
      <c r="R197" t="s">
        <v>6618</v>
      </c>
    </row>
    <row r="198" spans="16:18" x14ac:dyDescent="0.3">
      <c r="P198" t="s">
        <v>1046</v>
      </c>
      <c r="R198" t="s">
        <v>6619</v>
      </c>
    </row>
    <row r="199" spans="16:18" x14ac:dyDescent="0.3">
      <c r="P199" t="s">
        <v>1047</v>
      </c>
      <c r="R199" t="s">
        <v>6620</v>
      </c>
    </row>
    <row r="200" spans="16:18" x14ac:dyDescent="0.3">
      <c r="P200" t="s">
        <v>1048</v>
      </c>
      <c r="R200" t="s">
        <v>6621</v>
      </c>
    </row>
    <row r="201" spans="16:18" x14ac:dyDescent="0.3">
      <c r="P201" t="s">
        <v>1049</v>
      </c>
      <c r="R201" t="s">
        <v>6622</v>
      </c>
    </row>
    <row r="202" spans="16:18" x14ac:dyDescent="0.3">
      <c r="P202" t="s">
        <v>1050</v>
      </c>
      <c r="R202" t="s">
        <v>6623</v>
      </c>
    </row>
    <row r="203" spans="16:18" x14ac:dyDescent="0.3">
      <c r="P203" t="s">
        <v>1051</v>
      </c>
      <c r="R203" t="s">
        <v>6624</v>
      </c>
    </row>
    <row r="204" spans="16:18" x14ac:dyDescent="0.3">
      <c r="P204" t="s">
        <v>1052</v>
      </c>
      <c r="R204" t="s">
        <v>6625</v>
      </c>
    </row>
    <row r="205" spans="16:18" x14ac:dyDescent="0.3">
      <c r="P205" t="s">
        <v>1053</v>
      </c>
      <c r="R205" t="s">
        <v>6626</v>
      </c>
    </row>
    <row r="206" spans="16:18" x14ac:dyDescent="0.3">
      <c r="P206" t="s">
        <v>1054</v>
      </c>
      <c r="R206" t="s">
        <v>6627</v>
      </c>
    </row>
    <row r="207" spans="16:18" x14ac:dyDescent="0.3">
      <c r="P207" t="s">
        <v>1055</v>
      </c>
      <c r="R207" t="s">
        <v>6628</v>
      </c>
    </row>
    <row r="208" spans="16:18" x14ac:dyDescent="0.3">
      <c r="P208" t="s">
        <v>1056</v>
      </c>
      <c r="R208" t="s">
        <v>6629</v>
      </c>
    </row>
    <row r="209" spans="16:18" x14ac:dyDescent="0.3">
      <c r="P209" t="s">
        <v>1057</v>
      </c>
      <c r="R209" t="s">
        <v>6630</v>
      </c>
    </row>
    <row r="210" spans="16:18" x14ac:dyDescent="0.3">
      <c r="P210" t="s">
        <v>1058</v>
      </c>
      <c r="R210" t="s">
        <v>6631</v>
      </c>
    </row>
    <row r="211" spans="16:18" x14ac:dyDescent="0.3">
      <c r="P211" t="s">
        <v>1059</v>
      </c>
      <c r="R211" t="s">
        <v>6632</v>
      </c>
    </row>
    <row r="212" spans="16:18" x14ac:dyDescent="0.3">
      <c r="P212" t="s">
        <v>1060</v>
      </c>
      <c r="R212" t="s">
        <v>6633</v>
      </c>
    </row>
    <row r="213" spans="16:18" x14ac:dyDescent="0.3">
      <c r="P213" t="s">
        <v>1061</v>
      </c>
      <c r="R213" t="s">
        <v>6634</v>
      </c>
    </row>
    <row r="214" spans="16:18" x14ac:dyDescent="0.3">
      <c r="P214" t="s">
        <v>1062</v>
      </c>
      <c r="R214" t="s">
        <v>6635</v>
      </c>
    </row>
    <row r="215" spans="16:18" x14ac:dyDescent="0.3">
      <c r="P215" t="s">
        <v>1063</v>
      </c>
      <c r="R215" t="s">
        <v>6636</v>
      </c>
    </row>
    <row r="216" spans="16:18" x14ac:dyDescent="0.3">
      <c r="P216" t="s">
        <v>1064</v>
      </c>
      <c r="R216" t="s">
        <v>6637</v>
      </c>
    </row>
    <row r="217" spans="16:18" x14ac:dyDescent="0.3">
      <c r="P217" t="s">
        <v>1065</v>
      </c>
      <c r="R217" t="s">
        <v>6638</v>
      </c>
    </row>
    <row r="218" spans="16:18" x14ac:dyDescent="0.3">
      <c r="P218" t="s">
        <v>1066</v>
      </c>
      <c r="R218" t="s">
        <v>6639</v>
      </c>
    </row>
    <row r="219" spans="16:18" x14ac:dyDescent="0.3">
      <c r="P219" t="s">
        <v>1067</v>
      </c>
      <c r="R219" t="s">
        <v>6640</v>
      </c>
    </row>
    <row r="220" spans="16:18" x14ac:dyDescent="0.3">
      <c r="P220" t="s">
        <v>1068</v>
      </c>
      <c r="R220" t="s">
        <v>6641</v>
      </c>
    </row>
    <row r="221" spans="16:18" x14ac:dyDescent="0.3">
      <c r="P221" t="s">
        <v>1069</v>
      </c>
      <c r="R221" t="s">
        <v>6642</v>
      </c>
    </row>
    <row r="222" spans="16:18" x14ac:dyDescent="0.3">
      <c r="P222" t="s">
        <v>1070</v>
      </c>
      <c r="R222" t="s">
        <v>6643</v>
      </c>
    </row>
    <row r="223" spans="16:18" x14ac:dyDescent="0.3">
      <c r="P223" t="s">
        <v>1071</v>
      </c>
      <c r="R223" t="s">
        <v>6644</v>
      </c>
    </row>
    <row r="224" spans="16:18" x14ac:dyDescent="0.3">
      <c r="P224" t="s">
        <v>1072</v>
      </c>
      <c r="R224" t="s">
        <v>6645</v>
      </c>
    </row>
    <row r="225" spans="16:18" x14ac:dyDescent="0.3">
      <c r="P225" t="s">
        <v>1073</v>
      </c>
      <c r="R225" t="s">
        <v>6646</v>
      </c>
    </row>
    <row r="226" spans="16:18" x14ac:dyDescent="0.3">
      <c r="P226" t="s">
        <v>1074</v>
      </c>
      <c r="R226" t="s">
        <v>6647</v>
      </c>
    </row>
    <row r="227" spans="16:18" x14ac:dyDescent="0.3">
      <c r="P227" t="s">
        <v>1075</v>
      </c>
      <c r="R227" t="s">
        <v>6648</v>
      </c>
    </row>
    <row r="228" spans="16:18" x14ac:dyDescent="0.3">
      <c r="P228" t="s">
        <v>1076</v>
      </c>
      <c r="R228" t="s">
        <v>6649</v>
      </c>
    </row>
    <row r="229" spans="16:18" x14ac:dyDescent="0.3">
      <c r="P229" t="s">
        <v>1077</v>
      </c>
      <c r="R229" t="s">
        <v>6650</v>
      </c>
    </row>
    <row r="230" spans="16:18" x14ac:dyDescent="0.3">
      <c r="P230" t="s">
        <v>1078</v>
      </c>
      <c r="R230" t="s">
        <v>6651</v>
      </c>
    </row>
    <row r="231" spans="16:18" x14ac:dyDescent="0.3">
      <c r="P231" t="s">
        <v>1079</v>
      </c>
      <c r="R231" t="s">
        <v>6652</v>
      </c>
    </row>
    <row r="232" spans="16:18" x14ac:dyDescent="0.3">
      <c r="P232" t="s">
        <v>1080</v>
      </c>
      <c r="R232" t="s">
        <v>6653</v>
      </c>
    </row>
    <row r="233" spans="16:18" x14ac:dyDescent="0.3">
      <c r="P233" t="s">
        <v>1081</v>
      </c>
      <c r="R233" t="s">
        <v>6654</v>
      </c>
    </row>
    <row r="234" spans="16:18" x14ac:dyDescent="0.3">
      <c r="P234" t="s">
        <v>1082</v>
      </c>
      <c r="R234" t="s">
        <v>6655</v>
      </c>
    </row>
    <row r="235" spans="16:18" x14ac:dyDescent="0.3">
      <c r="P235" t="s">
        <v>1083</v>
      </c>
      <c r="R235" t="s">
        <v>6656</v>
      </c>
    </row>
    <row r="236" spans="16:18" x14ac:dyDescent="0.3">
      <c r="P236" t="s">
        <v>1084</v>
      </c>
      <c r="R236" t="s">
        <v>6657</v>
      </c>
    </row>
    <row r="237" spans="16:18" x14ac:dyDescent="0.3">
      <c r="P237" t="s">
        <v>1085</v>
      </c>
      <c r="R237" t="s">
        <v>6658</v>
      </c>
    </row>
    <row r="238" spans="16:18" x14ac:dyDescent="0.3">
      <c r="P238" t="s">
        <v>1086</v>
      </c>
      <c r="R238" t="s">
        <v>6659</v>
      </c>
    </row>
    <row r="239" spans="16:18" x14ac:dyDescent="0.3">
      <c r="P239" t="s">
        <v>1087</v>
      </c>
      <c r="R239" t="s">
        <v>6660</v>
      </c>
    </row>
    <row r="240" spans="16:18" x14ac:dyDescent="0.3">
      <c r="P240" t="s">
        <v>1088</v>
      </c>
      <c r="R240" t="s">
        <v>6661</v>
      </c>
    </row>
    <row r="241" spans="16:18" x14ac:dyDescent="0.3">
      <c r="P241" t="s">
        <v>1089</v>
      </c>
      <c r="R241" t="s">
        <v>6662</v>
      </c>
    </row>
    <row r="242" spans="16:18" x14ac:dyDescent="0.3">
      <c r="P242" t="s">
        <v>1090</v>
      </c>
      <c r="R242" t="s">
        <v>6663</v>
      </c>
    </row>
    <row r="243" spans="16:18" x14ac:dyDescent="0.3">
      <c r="P243" t="s">
        <v>1091</v>
      </c>
      <c r="R243" t="s">
        <v>6664</v>
      </c>
    </row>
    <row r="244" spans="16:18" x14ac:dyDescent="0.3">
      <c r="P244" t="s">
        <v>1092</v>
      </c>
      <c r="R244" t="s">
        <v>6665</v>
      </c>
    </row>
    <row r="245" spans="16:18" x14ac:dyDescent="0.3">
      <c r="P245" t="s">
        <v>1093</v>
      </c>
      <c r="R245" t="s">
        <v>6666</v>
      </c>
    </row>
    <row r="246" spans="16:18" x14ac:dyDescent="0.3">
      <c r="P246" t="s">
        <v>1094</v>
      </c>
      <c r="R246" t="s">
        <v>6667</v>
      </c>
    </row>
    <row r="247" spans="16:18" x14ac:dyDescent="0.3">
      <c r="P247" t="s">
        <v>1095</v>
      </c>
      <c r="R247" t="s">
        <v>6668</v>
      </c>
    </row>
    <row r="248" spans="16:18" x14ac:dyDescent="0.3">
      <c r="P248" t="s">
        <v>1096</v>
      </c>
      <c r="R248" t="s">
        <v>6669</v>
      </c>
    </row>
    <row r="249" spans="16:18" x14ac:dyDescent="0.3">
      <c r="P249" t="s">
        <v>1097</v>
      </c>
      <c r="R249" t="s">
        <v>6670</v>
      </c>
    </row>
    <row r="250" spans="16:18" x14ac:dyDescent="0.3">
      <c r="P250" t="s">
        <v>1098</v>
      </c>
      <c r="R250" t="s">
        <v>6671</v>
      </c>
    </row>
    <row r="251" spans="16:18" x14ac:dyDescent="0.3">
      <c r="P251" t="s">
        <v>1099</v>
      </c>
      <c r="R251" t="s">
        <v>6672</v>
      </c>
    </row>
    <row r="252" spans="16:18" x14ac:dyDescent="0.3">
      <c r="P252" t="s">
        <v>1100</v>
      </c>
    </row>
    <row r="253" spans="16:18" x14ac:dyDescent="0.3">
      <c r="P253" t="s">
        <v>1101</v>
      </c>
    </row>
    <row r="254" spans="16:18" x14ac:dyDescent="0.3">
      <c r="P254" t="s">
        <v>1102</v>
      </c>
    </row>
    <row r="255" spans="16:18" x14ac:dyDescent="0.3">
      <c r="P255" t="s">
        <v>1103</v>
      </c>
    </row>
    <row r="256" spans="16:18" x14ac:dyDescent="0.3">
      <c r="P256" t="s">
        <v>1104</v>
      </c>
    </row>
    <row r="257" spans="16:16" x14ac:dyDescent="0.3">
      <c r="P257" t="s">
        <v>1105</v>
      </c>
    </row>
    <row r="258" spans="16:16" x14ac:dyDescent="0.3">
      <c r="P258" t="s">
        <v>1106</v>
      </c>
    </row>
    <row r="259" spans="16:16" x14ac:dyDescent="0.3">
      <c r="P259" t="s">
        <v>1107</v>
      </c>
    </row>
    <row r="260" spans="16:16" x14ac:dyDescent="0.3">
      <c r="P260" t="s">
        <v>1108</v>
      </c>
    </row>
    <row r="261" spans="16:16" x14ac:dyDescent="0.3">
      <c r="P261" t="s">
        <v>1109</v>
      </c>
    </row>
    <row r="262" spans="16:16" x14ac:dyDescent="0.3">
      <c r="P262" t="s">
        <v>1110</v>
      </c>
    </row>
    <row r="263" spans="16:16" x14ac:dyDescent="0.3">
      <c r="P263" t="s">
        <v>1111</v>
      </c>
    </row>
    <row r="264" spans="16:16" x14ac:dyDescent="0.3">
      <c r="P264" t="s">
        <v>1112</v>
      </c>
    </row>
    <row r="265" spans="16:16" x14ac:dyDescent="0.3">
      <c r="P265" t="s">
        <v>1113</v>
      </c>
    </row>
    <row r="266" spans="16:16" x14ac:dyDescent="0.3">
      <c r="P266" t="s">
        <v>1114</v>
      </c>
    </row>
    <row r="267" spans="16:16" x14ac:dyDescent="0.3">
      <c r="P267" t="s">
        <v>1115</v>
      </c>
    </row>
    <row r="268" spans="16:16" x14ac:dyDescent="0.3">
      <c r="P268" t="s">
        <v>1116</v>
      </c>
    </row>
    <row r="269" spans="16:16" x14ac:dyDescent="0.3">
      <c r="P269" t="s">
        <v>1117</v>
      </c>
    </row>
    <row r="270" spans="16:16" x14ac:dyDescent="0.3">
      <c r="P270" t="s">
        <v>1118</v>
      </c>
    </row>
    <row r="271" spans="16:16" x14ac:dyDescent="0.3">
      <c r="P271" t="s">
        <v>1119</v>
      </c>
    </row>
    <row r="272" spans="16:16" x14ac:dyDescent="0.3">
      <c r="P272" t="s">
        <v>1120</v>
      </c>
    </row>
    <row r="273" spans="16:16" x14ac:dyDescent="0.3">
      <c r="P273" t="s">
        <v>1121</v>
      </c>
    </row>
    <row r="274" spans="16:16" x14ac:dyDescent="0.3">
      <c r="P274" t="s">
        <v>1122</v>
      </c>
    </row>
    <row r="275" spans="16:16" x14ac:dyDescent="0.3">
      <c r="P275" t="s">
        <v>1123</v>
      </c>
    </row>
    <row r="276" spans="16:16" x14ac:dyDescent="0.3">
      <c r="P276" t="s">
        <v>1124</v>
      </c>
    </row>
    <row r="277" spans="16:16" x14ac:dyDescent="0.3">
      <c r="P277" t="s">
        <v>1125</v>
      </c>
    </row>
    <row r="278" spans="16:16" x14ac:dyDescent="0.3">
      <c r="P278" t="s">
        <v>1126</v>
      </c>
    </row>
    <row r="279" spans="16:16" x14ac:dyDescent="0.3">
      <c r="P279" t="s">
        <v>1127</v>
      </c>
    </row>
    <row r="280" spans="16:16" x14ac:dyDescent="0.3">
      <c r="P280" t="s">
        <v>1128</v>
      </c>
    </row>
    <row r="281" spans="16:16" x14ac:dyDescent="0.3">
      <c r="P281" t="s">
        <v>1129</v>
      </c>
    </row>
    <row r="282" spans="16:16" x14ac:dyDescent="0.3">
      <c r="P282" t="s">
        <v>1130</v>
      </c>
    </row>
    <row r="283" spans="16:16" x14ac:dyDescent="0.3">
      <c r="P283" t="s">
        <v>1131</v>
      </c>
    </row>
    <row r="284" spans="16:16" x14ac:dyDescent="0.3">
      <c r="P284" t="s">
        <v>1132</v>
      </c>
    </row>
    <row r="285" spans="16:16" x14ac:dyDescent="0.3">
      <c r="P285" t="s">
        <v>1133</v>
      </c>
    </row>
    <row r="286" spans="16:16" x14ac:dyDescent="0.3">
      <c r="P286" t="s">
        <v>1134</v>
      </c>
    </row>
    <row r="287" spans="16:16" x14ac:dyDescent="0.3">
      <c r="P287" t="s">
        <v>1135</v>
      </c>
    </row>
    <row r="288" spans="16:16" x14ac:dyDescent="0.3">
      <c r="P288" t="s">
        <v>1136</v>
      </c>
    </row>
    <row r="289" spans="16:16" x14ac:dyDescent="0.3">
      <c r="P289" t="s">
        <v>1137</v>
      </c>
    </row>
    <row r="290" spans="16:16" x14ac:dyDescent="0.3">
      <c r="P290" t="s">
        <v>1138</v>
      </c>
    </row>
    <row r="291" spans="16:16" x14ac:dyDescent="0.3">
      <c r="P291" t="s">
        <v>1139</v>
      </c>
    </row>
    <row r="292" spans="16:16" x14ac:dyDescent="0.3">
      <c r="P292" t="s">
        <v>1140</v>
      </c>
    </row>
    <row r="293" spans="16:16" x14ac:dyDescent="0.3">
      <c r="P293" t="s">
        <v>1141</v>
      </c>
    </row>
    <row r="294" spans="16:16" x14ac:dyDescent="0.3">
      <c r="P294" t="s">
        <v>1142</v>
      </c>
    </row>
    <row r="295" spans="16:16" x14ac:dyDescent="0.3">
      <c r="P295" t="s">
        <v>1143</v>
      </c>
    </row>
    <row r="296" spans="16:16" x14ac:dyDescent="0.3">
      <c r="P296" t="s">
        <v>1144</v>
      </c>
    </row>
    <row r="297" spans="16:16" x14ac:dyDescent="0.3">
      <c r="P297" t="s">
        <v>1145</v>
      </c>
    </row>
    <row r="298" spans="16:16" x14ac:dyDescent="0.3">
      <c r="P298" t="s">
        <v>1146</v>
      </c>
    </row>
    <row r="299" spans="16:16" x14ac:dyDescent="0.3">
      <c r="P299" t="s">
        <v>1147</v>
      </c>
    </row>
    <row r="300" spans="16:16" x14ac:dyDescent="0.3">
      <c r="P300" t="s">
        <v>1148</v>
      </c>
    </row>
    <row r="301" spans="16:16" x14ac:dyDescent="0.3">
      <c r="P301" t="s">
        <v>1149</v>
      </c>
    </row>
    <row r="302" spans="16:16" x14ac:dyDescent="0.3">
      <c r="P302" t="s">
        <v>1150</v>
      </c>
    </row>
    <row r="303" spans="16:16" x14ac:dyDescent="0.3">
      <c r="P303" t="s">
        <v>1151</v>
      </c>
    </row>
    <row r="304" spans="16:16" x14ac:dyDescent="0.3">
      <c r="P304" t="s">
        <v>1152</v>
      </c>
    </row>
    <row r="305" spans="16:16" x14ac:dyDescent="0.3">
      <c r="P305" t="s">
        <v>1153</v>
      </c>
    </row>
    <row r="306" spans="16:16" x14ac:dyDescent="0.3">
      <c r="P306" t="s">
        <v>1154</v>
      </c>
    </row>
    <row r="307" spans="16:16" x14ac:dyDescent="0.3">
      <c r="P307" t="s">
        <v>1155</v>
      </c>
    </row>
    <row r="308" spans="16:16" x14ac:dyDescent="0.3">
      <c r="P308" t="s">
        <v>1156</v>
      </c>
    </row>
    <row r="309" spans="16:16" x14ac:dyDescent="0.3">
      <c r="P309" t="s">
        <v>1157</v>
      </c>
    </row>
    <row r="310" spans="16:16" x14ac:dyDescent="0.3">
      <c r="P310" t="s">
        <v>1158</v>
      </c>
    </row>
    <row r="311" spans="16:16" x14ac:dyDescent="0.3">
      <c r="P311" t="s">
        <v>1159</v>
      </c>
    </row>
    <row r="312" spans="16:16" x14ac:dyDescent="0.3">
      <c r="P312" t="s">
        <v>1160</v>
      </c>
    </row>
    <row r="313" spans="16:16" x14ac:dyDescent="0.3">
      <c r="P313" t="s">
        <v>1161</v>
      </c>
    </row>
    <row r="314" spans="16:16" x14ac:dyDescent="0.3">
      <c r="P314" t="s">
        <v>1162</v>
      </c>
    </row>
    <row r="315" spans="16:16" x14ac:dyDescent="0.3">
      <c r="P315" t="s">
        <v>1163</v>
      </c>
    </row>
    <row r="316" spans="16:16" x14ac:dyDescent="0.3">
      <c r="P316" t="s">
        <v>1164</v>
      </c>
    </row>
    <row r="317" spans="16:16" x14ac:dyDescent="0.3">
      <c r="P317" t="s">
        <v>1165</v>
      </c>
    </row>
    <row r="318" spans="16:16" x14ac:dyDescent="0.3">
      <c r="P318" t="s">
        <v>1166</v>
      </c>
    </row>
    <row r="319" spans="16:16" x14ac:dyDescent="0.3">
      <c r="P319" t="s">
        <v>1167</v>
      </c>
    </row>
    <row r="320" spans="16:16" x14ac:dyDescent="0.3">
      <c r="P320" t="s">
        <v>1168</v>
      </c>
    </row>
    <row r="321" spans="16:16" x14ac:dyDescent="0.3">
      <c r="P321" t="s">
        <v>1169</v>
      </c>
    </row>
    <row r="322" spans="16:16" x14ac:dyDescent="0.3">
      <c r="P322" t="s">
        <v>1170</v>
      </c>
    </row>
    <row r="323" spans="16:16" x14ac:dyDescent="0.3">
      <c r="P323" t="s">
        <v>1171</v>
      </c>
    </row>
    <row r="324" spans="16:16" x14ac:dyDescent="0.3">
      <c r="P324" t="s">
        <v>1172</v>
      </c>
    </row>
    <row r="325" spans="16:16" x14ac:dyDescent="0.3">
      <c r="P325" t="s">
        <v>1173</v>
      </c>
    </row>
    <row r="326" spans="16:16" x14ac:dyDescent="0.3">
      <c r="P326" t="s">
        <v>1174</v>
      </c>
    </row>
    <row r="327" spans="16:16" x14ac:dyDescent="0.3">
      <c r="P327" t="s">
        <v>1175</v>
      </c>
    </row>
    <row r="328" spans="16:16" x14ac:dyDescent="0.3">
      <c r="P328" t="s">
        <v>1176</v>
      </c>
    </row>
    <row r="329" spans="16:16" x14ac:dyDescent="0.3">
      <c r="P329" t="s">
        <v>1177</v>
      </c>
    </row>
    <row r="330" spans="16:16" x14ac:dyDescent="0.3">
      <c r="P330" t="s">
        <v>1178</v>
      </c>
    </row>
    <row r="331" spans="16:16" x14ac:dyDescent="0.3">
      <c r="P331" t="s">
        <v>1179</v>
      </c>
    </row>
    <row r="332" spans="16:16" x14ac:dyDescent="0.3">
      <c r="P332" t="s">
        <v>1180</v>
      </c>
    </row>
    <row r="333" spans="16:16" x14ac:dyDescent="0.3">
      <c r="P333" t="s">
        <v>1181</v>
      </c>
    </row>
    <row r="334" spans="16:16" x14ac:dyDescent="0.3">
      <c r="P334" t="s">
        <v>1182</v>
      </c>
    </row>
    <row r="335" spans="16:16" x14ac:dyDescent="0.3">
      <c r="P335" t="s">
        <v>1183</v>
      </c>
    </row>
    <row r="336" spans="16:16" x14ac:dyDescent="0.3">
      <c r="P336" t="s">
        <v>1184</v>
      </c>
    </row>
    <row r="337" spans="16:16" x14ac:dyDescent="0.3">
      <c r="P337" t="s">
        <v>1185</v>
      </c>
    </row>
    <row r="338" spans="16:16" x14ac:dyDescent="0.3">
      <c r="P338" t="s">
        <v>1186</v>
      </c>
    </row>
    <row r="339" spans="16:16" x14ac:dyDescent="0.3">
      <c r="P339" t="s">
        <v>1187</v>
      </c>
    </row>
    <row r="340" spans="16:16" x14ac:dyDescent="0.3">
      <c r="P340" t="s">
        <v>1188</v>
      </c>
    </row>
    <row r="341" spans="16:16" x14ac:dyDescent="0.3">
      <c r="P341" t="s">
        <v>1189</v>
      </c>
    </row>
    <row r="342" spans="16:16" x14ac:dyDescent="0.3">
      <c r="P342" t="s">
        <v>1190</v>
      </c>
    </row>
    <row r="343" spans="16:16" x14ac:dyDescent="0.3">
      <c r="P343" t="s">
        <v>1191</v>
      </c>
    </row>
    <row r="344" spans="16:16" x14ac:dyDescent="0.3">
      <c r="P344" t="s">
        <v>1192</v>
      </c>
    </row>
    <row r="345" spans="16:16" x14ac:dyDescent="0.3">
      <c r="P345" t="s">
        <v>1193</v>
      </c>
    </row>
    <row r="346" spans="16:16" x14ac:dyDescent="0.3">
      <c r="P346" t="s">
        <v>1194</v>
      </c>
    </row>
    <row r="347" spans="16:16" x14ac:dyDescent="0.3">
      <c r="P347" t="s">
        <v>1195</v>
      </c>
    </row>
    <row r="348" spans="16:16" x14ac:dyDescent="0.3">
      <c r="P348" t="s">
        <v>1196</v>
      </c>
    </row>
    <row r="349" spans="16:16" x14ac:dyDescent="0.3">
      <c r="P349" t="s">
        <v>1197</v>
      </c>
    </row>
    <row r="350" spans="16:16" x14ac:dyDescent="0.3">
      <c r="P350" t="s">
        <v>1198</v>
      </c>
    </row>
    <row r="351" spans="16:16" x14ac:dyDescent="0.3">
      <c r="P351" t="s">
        <v>1199</v>
      </c>
    </row>
    <row r="352" spans="16:16" x14ac:dyDescent="0.3">
      <c r="P352" t="s">
        <v>1200</v>
      </c>
    </row>
    <row r="353" spans="16:16" x14ac:dyDescent="0.3">
      <c r="P353" t="s">
        <v>1201</v>
      </c>
    </row>
    <row r="354" spans="16:16" x14ac:dyDescent="0.3">
      <c r="P354" t="s">
        <v>1202</v>
      </c>
    </row>
    <row r="355" spans="16:16" x14ac:dyDescent="0.3">
      <c r="P355" t="s">
        <v>1203</v>
      </c>
    </row>
    <row r="356" spans="16:16" x14ac:dyDescent="0.3">
      <c r="P356" t="s">
        <v>1204</v>
      </c>
    </row>
    <row r="357" spans="16:16" x14ac:dyDescent="0.3">
      <c r="P357" t="s">
        <v>1205</v>
      </c>
    </row>
    <row r="358" spans="16:16" x14ac:dyDescent="0.3">
      <c r="P358" t="s">
        <v>1206</v>
      </c>
    </row>
    <row r="359" spans="16:16" x14ac:dyDescent="0.3">
      <c r="P359" t="s">
        <v>1207</v>
      </c>
    </row>
    <row r="360" spans="16:16" x14ac:dyDescent="0.3">
      <c r="P360" t="s">
        <v>1208</v>
      </c>
    </row>
    <row r="361" spans="16:16" x14ac:dyDescent="0.3">
      <c r="P361" t="s">
        <v>1209</v>
      </c>
    </row>
    <row r="362" spans="16:16" x14ac:dyDescent="0.3">
      <c r="P362" t="s">
        <v>1210</v>
      </c>
    </row>
    <row r="363" spans="16:16" x14ac:dyDescent="0.3">
      <c r="P363" t="s">
        <v>1211</v>
      </c>
    </row>
    <row r="364" spans="16:16" x14ac:dyDescent="0.3">
      <c r="P364" t="s">
        <v>1212</v>
      </c>
    </row>
    <row r="365" spans="16:16" x14ac:dyDescent="0.3">
      <c r="P365" t="s">
        <v>1213</v>
      </c>
    </row>
    <row r="366" spans="16:16" x14ac:dyDescent="0.3">
      <c r="P366" t="s">
        <v>1214</v>
      </c>
    </row>
    <row r="367" spans="16:16" x14ac:dyDescent="0.3">
      <c r="P367" t="s">
        <v>1215</v>
      </c>
    </row>
    <row r="368" spans="16:16" x14ac:dyDescent="0.3">
      <c r="P368" t="s">
        <v>1216</v>
      </c>
    </row>
    <row r="369" spans="16:16" x14ac:dyDescent="0.3">
      <c r="P369" t="s">
        <v>1217</v>
      </c>
    </row>
    <row r="370" spans="16:16" x14ac:dyDescent="0.3">
      <c r="P370" t="s">
        <v>1218</v>
      </c>
    </row>
    <row r="371" spans="16:16" x14ac:dyDescent="0.3">
      <c r="P371" t="s">
        <v>1219</v>
      </c>
    </row>
    <row r="372" spans="16:16" x14ac:dyDescent="0.3">
      <c r="P372" t="s">
        <v>1220</v>
      </c>
    </row>
    <row r="373" spans="16:16" x14ac:dyDescent="0.3">
      <c r="P373" t="s">
        <v>1221</v>
      </c>
    </row>
    <row r="374" spans="16:16" x14ac:dyDescent="0.3">
      <c r="P374" t="s">
        <v>1222</v>
      </c>
    </row>
    <row r="375" spans="16:16" x14ac:dyDescent="0.3">
      <c r="P375" t="s">
        <v>1223</v>
      </c>
    </row>
    <row r="376" spans="16:16" x14ac:dyDescent="0.3">
      <c r="P376" t="s">
        <v>1224</v>
      </c>
    </row>
    <row r="377" spans="16:16" x14ac:dyDescent="0.3">
      <c r="P377" t="s">
        <v>1225</v>
      </c>
    </row>
    <row r="378" spans="16:16" x14ac:dyDescent="0.3">
      <c r="P378" t="s">
        <v>1226</v>
      </c>
    </row>
    <row r="379" spans="16:16" x14ac:dyDescent="0.3">
      <c r="P379" t="s">
        <v>1227</v>
      </c>
    </row>
    <row r="380" spans="16:16" x14ac:dyDescent="0.3">
      <c r="P380" t="s">
        <v>1228</v>
      </c>
    </row>
    <row r="381" spans="16:16" x14ac:dyDescent="0.3">
      <c r="P381" t="s">
        <v>1229</v>
      </c>
    </row>
    <row r="382" spans="16:16" x14ac:dyDescent="0.3">
      <c r="P382" t="s">
        <v>1230</v>
      </c>
    </row>
    <row r="383" spans="16:16" x14ac:dyDescent="0.3">
      <c r="P383" t="s">
        <v>1231</v>
      </c>
    </row>
    <row r="384" spans="16:16" x14ac:dyDescent="0.3">
      <c r="P384" t="s">
        <v>1232</v>
      </c>
    </row>
    <row r="385" spans="16:16" x14ac:dyDescent="0.3">
      <c r="P385" t="s">
        <v>1233</v>
      </c>
    </row>
    <row r="386" spans="16:16" x14ac:dyDescent="0.3">
      <c r="P386" t="s">
        <v>1234</v>
      </c>
    </row>
    <row r="387" spans="16:16" x14ac:dyDescent="0.3">
      <c r="P387" t="s">
        <v>1235</v>
      </c>
    </row>
    <row r="388" spans="16:16" x14ac:dyDescent="0.3">
      <c r="P388" t="s">
        <v>1236</v>
      </c>
    </row>
    <row r="389" spans="16:16" x14ac:dyDescent="0.3">
      <c r="P389" t="s">
        <v>1237</v>
      </c>
    </row>
    <row r="390" spans="16:16" x14ac:dyDescent="0.3">
      <c r="P390" t="s">
        <v>1238</v>
      </c>
    </row>
    <row r="391" spans="16:16" x14ac:dyDescent="0.3">
      <c r="P391" t="s">
        <v>1239</v>
      </c>
    </row>
    <row r="392" spans="16:16" x14ac:dyDescent="0.3">
      <c r="P392" t="s">
        <v>1240</v>
      </c>
    </row>
    <row r="393" spans="16:16" x14ac:dyDescent="0.3">
      <c r="P393" t="s">
        <v>1241</v>
      </c>
    </row>
    <row r="394" spans="16:16" x14ac:dyDescent="0.3">
      <c r="P394" t="s">
        <v>1242</v>
      </c>
    </row>
    <row r="395" spans="16:16" x14ac:dyDescent="0.3">
      <c r="P395" t="s">
        <v>1243</v>
      </c>
    </row>
    <row r="396" spans="16:16" x14ac:dyDescent="0.3">
      <c r="P396" t="s">
        <v>1244</v>
      </c>
    </row>
    <row r="397" spans="16:16" x14ac:dyDescent="0.3">
      <c r="P397" t="s">
        <v>1245</v>
      </c>
    </row>
    <row r="398" spans="16:16" x14ac:dyDescent="0.3">
      <c r="P398" t="s">
        <v>1246</v>
      </c>
    </row>
    <row r="399" spans="16:16" x14ac:dyDescent="0.3">
      <c r="P399" t="s">
        <v>1247</v>
      </c>
    </row>
    <row r="400" spans="16:16" x14ac:dyDescent="0.3">
      <c r="P400" t="s">
        <v>1248</v>
      </c>
    </row>
    <row r="401" spans="16:16" x14ac:dyDescent="0.3">
      <c r="P401" t="s">
        <v>1249</v>
      </c>
    </row>
    <row r="402" spans="16:16" x14ac:dyDescent="0.3">
      <c r="P402" t="s">
        <v>1250</v>
      </c>
    </row>
    <row r="403" spans="16:16" x14ac:dyDescent="0.3">
      <c r="P403" t="s">
        <v>1251</v>
      </c>
    </row>
    <row r="404" spans="16:16" x14ac:dyDescent="0.3">
      <c r="P404" t="s">
        <v>1252</v>
      </c>
    </row>
    <row r="405" spans="16:16" x14ac:dyDescent="0.3">
      <c r="P405" t="s">
        <v>1253</v>
      </c>
    </row>
    <row r="406" spans="16:16" x14ac:dyDescent="0.3">
      <c r="P406" t="s">
        <v>1254</v>
      </c>
    </row>
    <row r="407" spans="16:16" x14ac:dyDescent="0.3">
      <c r="P407" t="s">
        <v>1255</v>
      </c>
    </row>
    <row r="408" spans="16:16" x14ac:dyDescent="0.3">
      <c r="P408" t="s">
        <v>1256</v>
      </c>
    </row>
    <row r="409" spans="16:16" x14ac:dyDescent="0.3">
      <c r="P409" t="s">
        <v>1257</v>
      </c>
    </row>
    <row r="410" spans="16:16" x14ac:dyDescent="0.3">
      <c r="P410" t="s">
        <v>1258</v>
      </c>
    </row>
    <row r="411" spans="16:16" x14ac:dyDescent="0.3">
      <c r="P411" t="s">
        <v>1259</v>
      </c>
    </row>
    <row r="412" spans="16:16" x14ac:dyDescent="0.3">
      <c r="P412" t="s">
        <v>1260</v>
      </c>
    </row>
    <row r="413" spans="16:16" x14ac:dyDescent="0.3">
      <c r="P413" t="s">
        <v>1261</v>
      </c>
    </row>
    <row r="414" spans="16:16" x14ac:dyDescent="0.3">
      <c r="P414" t="s">
        <v>1262</v>
      </c>
    </row>
    <row r="415" spans="16:16" x14ac:dyDescent="0.3">
      <c r="P415" t="s">
        <v>1263</v>
      </c>
    </row>
    <row r="416" spans="16:16" x14ac:dyDescent="0.3">
      <c r="P416" t="s">
        <v>1264</v>
      </c>
    </row>
    <row r="417" spans="16:16" x14ac:dyDescent="0.3">
      <c r="P417" t="s">
        <v>1265</v>
      </c>
    </row>
    <row r="418" spans="16:16" x14ac:dyDescent="0.3">
      <c r="P418" t="s">
        <v>1266</v>
      </c>
    </row>
    <row r="419" spans="16:16" x14ac:dyDescent="0.3">
      <c r="P419" t="s">
        <v>1267</v>
      </c>
    </row>
    <row r="420" spans="16:16" x14ac:dyDescent="0.3">
      <c r="P420" t="s">
        <v>1268</v>
      </c>
    </row>
    <row r="421" spans="16:16" x14ac:dyDescent="0.3">
      <c r="P421" t="s">
        <v>1269</v>
      </c>
    </row>
    <row r="422" spans="16:16" x14ac:dyDescent="0.3">
      <c r="P422" t="s">
        <v>1270</v>
      </c>
    </row>
    <row r="423" spans="16:16" x14ac:dyDescent="0.3">
      <c r="P423" t="s">
        <v>1271</v>
      </c>
    </row>
    <row r="424" spans="16:16" x14ac:dyDescent="0.3">
      <c r="P424" t="s">
        <v>1272</v>
      </c>
    </row>
    <row r="425" spans="16:16" x14ac:dyDescent="0.3">
      <c r="P425" t="s">
        <v>1273</v>
      </c>
    </row>
    <row r="426" spans="16:16" x14ac:dyDescent="0.3">
      <c r="P426" t="s">
        <v>1274</v>
      </c>
    </row>
    <row r="427" spans="16:16" x14ac:dyDescent="0.3">
      <c r="P427" t="s">
        <v>1275</v>
      </c>
    </row>
    <row r="428" spans="16:16" x14ac:dyDescent="0.3">
      <c r="P428" t="s">
        <v>1276</v>
      </c>
    </row>
    <row r="429" spans="16:16" x14ac:dyDescent="0.3">
      <c r="P429" t="s">
        <v>1277</v>
      </c>
    </row>
    <row r="430" spans="16:16" x14ac:dyDescent="0.3">
      <c r="P430" t="s">
        <v>1278</v>
      </c>
    </row>
    <row r="431" spans="16:16" x14ac:dyDescent="0.3">
      <c r="P431" t="s">
        <v>1279</v>
      </c>
    </row>
    <row r="432" spans="16:16" x14ac:dyDescent="0.3">
      <c r="P432" t="s">
        <v>1280</v>
      </c>
    </row>
    <row r="433" spans="16:16" x14ac:dyDescent="0.3">
      <c r="P433" t="s">
        <v>1281</v>
      </c>
    </row>
    <row r="434" spans="16:16" x14ac:dyDescent="0.3">
      <c r="P434" t="s">
        <v>1282</v>
      </c>
    </row>
    <row r="435" spans="16:16" x14ac:dyDescent="0.3">
      <c r="P435" t="s">
        <v>1283</v>
      </c>
    </row>
    <row r="436" spans="16:16" x14ac:dyDescent="0.3">
      <c r="P436" t="s">
        <v>1284</v>
      </c>
    </row>
    <row r="437" spans="16:16" x14ac:dyDescent="0.3">
      <c r="P437" t="s">
        <v>1285</v>
      </c>
    </row>
    <row r="438" spans="16:16" x14ac:dyDescent="0.3">
      <c r="P438" t="s">
        <v>1286</v>
      </c>
    </row>
    <row r="439" spans="16:16" x14ac:dyDescent="0.3">
      <c r="P439" t="s">
        <v>1287</v>
      </c>
    </row>
    <row r="440" spans="16:16" x14ac:dyDescent="0.3">
      <c r="P440" t="s">
        <v>1288</v>
      </c>
    </row>
    <row r="441" spans="16:16" x14ac:dyDescent="0.3">
      <c r="P441" t="s">
        <v>1289</v>
      </c>
    </row>
    <row r="442" spans="16:16" x14ac:dyDescent="0.3">
      <c r="P442" t="s">
        <v>1290</v>
      </c>
    </row>
    <row r="443" spans="16:16" x14ac:dyDescent="0.3">
      <c r="P443" t="s">
        <v>1291</v>
      </c>
    </row>
    <row r="444" spans="16:16" x14ac:dyDescent="0.3">
      <c r="P444" t="s">
        <v>1292</v>
      </c>
    </row>
    <row r="445" spans="16:16" x14ac:dyDescent="0.3">
      <c r="P445" t="s">
        <v>1293</v>
      </c>
    </row>
    <row r="446" spans="16:16" x14ac:dyDescent="0.3">
      <c r="P446" t="s">
        <v>1294</v>
      </c>
    </row>
    <row r="447" spans="16:16" x14ac:dyDescent="0.3">
      <c r="P447" t="s">
        <v>1295</v>
      </c>
    </row>
    <row r="448" spans="16:16" x14ac:dyDescent="0.3">
      <c r="P448" t="s">
        <v>1296</v>
      </c>
    </row>
    <row r="449" spans="16:16" x14ac:dyDescent="0.3">
      <c r="P449" t="s">
        <v>1297</v>
      </c>
    </row>
    <row r="450" spans="16:16" x14ac:dyDescent="0.3">
      <c r="P450" t="s">
        <v>1298</v>
      </c>
    </row>
    <row r="451" spans="16:16" x14ac:dyDescent="0.3">
      <c r="P451" t="s">
        <v>1299</v>
      </c>
    </row>
    <row r="452" spans="16:16" x14ac:dyDescent="0.3">
      <c r="P452" t="s">
        <v>1300</v>
      </c>
    </row>
    <row r="453" spans="16:16" x14ac:dyDescent="0.3">
      <c r="P453" t="s">
        <v>1301</v>
      </c>
    </row>
    <row r="454" spans="16:16" x14ac:dyDescent="0.3">
      <c r="P454" t="s">
        <v>1302</v>
      </c>
    </row>
    <row r="455" spans="16:16" x14ac:dyDescent="0.3">
      <c r="P455" t="s">
        <v>1303</v>
      </c>
    </row>
    <row r="456" spans="16:16" x14ac:dyDescent="0.3">
      <c r="P456" t="s">
        <v>1304</v>
      </c>
    </row>
    <row r="457" spans="16:16" x14ac:dyDescent="0.3">
      <c r="P457" t="s">
        <v>1305</v>
      </c>
    </row>
    <row r="458" spans="16:16" x14ac:dyDescent="0.3">
      <c r="P458" t="s">
        <v>1306</v>
      </c>
    </row>
    <row r="459" spans="16:16" x14ac:dyDescent="0.3">
      <c r="P459" t="s">
        <v>1307</v>
      </c>
    </row>
    <row r="460" spans="16:16" x14ac:dyDescent="0.3">
      <c r="P460" t="s">
        <v>1308</v>
      </c>
    </row>
    <row r="461" spans="16:16" x14ac:dyDescent="0.3">
      <c r="P461" t="s">
        <v>1309</v>
      </c>
    </row>
    <row r="462" spans="16:16" x14ac:dyDescent="0.3">
      <c r="P462" t="s">
        <v>1310</v>
      </c>
    </row>
    <row r="463" spans="16:16" x14ac:dyDescent="0.3">
      <c r="P463" t="s">
        <v>1311</v>
      </c>
    </row>
    <row r="464" spans="16:16" x14ac:dyDescent="0.3">
      <c r="P464" t="s">
        <v>1312</v>
      </c>
    </row>
    <row r="465" spans="16:16" x14ac:dyDescent="0.3">
      <c r="P465" t="s">
        <v>1313</v>
      </c>
    </row>
    <row r="466" spans="16:16" x14ac:dyDescent="0.3">
      <c r="P466" t="s">
        <v>1314</v>
      </c>
    </row>
    <row r="467" spans="16:16" x14ac:dyDescent="0.3">
      <c r="P467" t="s">
        <v>1315</v>
      </c>
    </row>
    <row r="468" spans="16:16" x14ac:dyDescent="0.3">
      <c r="P468" t="s">
        <v>1316</v>
      </c>
    </row>
    <row r="469" spans="16:16" x14ac:dyDescent="0.3">
      <c r="P469" t="s">
        <v>1317</v>
      </c>
    </row>
    <row r="470" spans="16:16" x14ac:dyDescent="0.3">
      <c r="P470" t="s">
        <v>1318</v>
      </c>
    </row>
    <row r="471" spans="16:16" x14ac:dyDescent="0.3">
      <c r="P471" t="s">
        <v>1319</v>
      </c>
    </row>
    <row r="472" spans="16:16" x14ac:dyDescent="0.3">
      <c r="P472" t="s">
        <v>1320</v>
      </c>
    </row>
    <row r="473" spans="16:16" x14ac:dyDescent="0.3">
      <c r="P473" t="s">
        <v>1321</v>
      </c>
    </row>
    <row r="474" spans="16:16" x14ac:dyDescent="0.3">
      <c r="P474" t="s">
        <v>1322</v>
      </c>
    </row>
    <row r="475" spans="16:16" x14ac:dyDescent="0.3">
      <c r="P475" t="s">
        <v>1323</v>
      </c>
    </row>
    <row r="476" spans="16:16" x14ac:dyDescent="0.3">
      <c r="P476" t="s">
        <v>1324</v>
      </c>
    </row>
    <row r="477" spans="16:16" x14ac:dyDescent="0.3">
      <c r="P477" t="s">
        <v>1325</v>
      </c>
    </row>
    <row r="478" spans="16:16" x14ac:dyDescent="0.3">
      <c r="P478" t="s">
        <v>1326</v>
      </c>
    </row>
    <row r="479" spans="16:16" x14ac:dyDescent="0.3">
      <c r="P479" t="s">
        <v>1327</v>
      </c>
    </row>
    <row r="480" spans="16:16" x14ac:dyDescent="0.3">
      <c r="P480" t="s">
        <v>1328</v>
      </c>
    </row>
    <row r="481" spans="16:16" x14ac:dyDescent="0.3">
      <c r="P481" t="s">
        <v>1329</v>
      </c>
    </row>
    <row r="482" spans="16:16" x14ac:dyDescent="0.3">
      <c r="P482" t="s">
        <v>1330</v>
      </c>
    </row>
    <row r="483" spans="16:16" x14ac:dyDescent="0.3">
      <c r="P483" t="s">
        <v>1331</v>
      </c>
    </row>
    <row r="484" spans="16:16" x14ac:dyDescent="0.3">
      <c r="P484" t="s">
        <v>1332</v>
      </c>
    </row>
    <row r="485" spans="16:16" x14ac:dyDescent="0.3">
      <c r="P485" t="s">
        <v>1333</v>
      </c>
    </row>
    <row r="486" spans="16:16" x14ac:dyDescent="0.3">
      <c r="P486" t="s">
        <v>1334</v>
      </c>
    </row>
    <row r="487" spans="16:16" x14ac:dyDescent="0.3">
      <c r="P487" t="s">
        <v>1335</v>
      </c>
    </row>
    <row r="488" spans="16:16" x14ac:dyDescent="0.3">
      <c r="P488" t="s">
        <v>1336</v>
      </c>
    </row>
    <row r="489" spans="16:16" x14ac:dyDescent="0.3">
      <c r="P489" t="s">
        <v>1337</v>
      </c>
    </row>
    <row r="490" spans="16:16" x14ac:dyDescent="0.3">
      <c r="P490" t="s">
        <v>1338</v>
      </c>
    </row>
    <row r="491" spans="16:16" x14ac:dyDescent="0.3">
      <c r="P491" t="s">
        <v>1339</v>
      </c>
    </row>
    <row r="492" spans="16:16" x14ac:dyDescent="0.3">
      <c r="P492" t="s">
        <v>1340</v>
      </c>
    </row>
    <row r="493" spans="16:16" x14ac:dyDescent="0.3">
      <c r="P493" t="s">
        <v>1341</v>
      </c>
    </row>
    <row r="494" spans="16:16" x14ac:dyDescent="0.3">
      <c r="P494" t="s">
        <v>1342</v>
      </c>
    </row>
    <row r="495" spans="16:16" x14ac:dyDescent="0.3">
      <c r="P495" t="s">
        <v>1343</v>
      </c>
    </row>
    <row r="496" spans="16:16" x14ac:dyDescent="0.3">
      <c r="P496" t="s">
        <v>1344</v>
      </c>
    </row>
    <row r="497" spans="16:16" x14ac:dyDescent="0.3">
      <c r="P497" t="s">
        <v>1345</v>
      </c>
    </row>
    <row r="498" spans="16:16" x14ac:dyDescent="0.3">
      <c r="P498" t="s">
        <v>1346</v>
      </c>
    </row>
    <row r="499" spans="16:16" x14ac:dyDescent="0.3">
      <c r="P499" t="s">
        <v>1347</v>
      </c>
    </row>
    <row r="500" spans="16:16" x14ac:dyDescent="0.3">
      <c r="P500" t="s">
        <v>1348</v>
      </c>
    </row>
    <row r="501" spans="16:16" x14ac:dyDescent="0.3">
      <c r="P501" t="s">
        <v>1349</v>
      </c>
    </row>
    <row r="502" spans="16:16" x14ac:dyDescent="0.3">
      <c r="P502" t="s">
        <v>1350</v>
      </c>
    </row>
    <row r="503" spans="16:16" x14ac:dyDescent="0.3">
      <c r="P503" t="s">
        <v>1351</v>
      </c>
    </row>
    <row r="504" spans="16:16" x14ac:dyDescent="0.3">
      <c r="P504" t="s">
        <v>1352</v>
      </c>
    </row>
    <row r="505" spans="16:16" x14ac:dyDescent="0.3">
      <c r="P505" t="s">
        <v>1353</v>
      </c>
    </row>
    <row r="506" spans="16:16" x14ac:dyDescent="0.3">
      <c r="P506" t="s">
        <v>1354</v>
      </c>
    </row>
    <row r="507" spans="16:16" x14ac:dyDescent="0.3">
      <c r="P507" t="s">
        <v>1355</v>
      </c>
    </row>
    <row r="508" spans="16:16" x14ac:dyDescent="0.3">
      <c r="P508" t="s">
        <v>1356</v>
      </c>
    </row>
    <row r="509" spans="16:16" x14ac:dyDescent="0.3">
      <c r="P509" t="s">
        <v>1357</v>
      </c>
    </row>
    <row r="510" spans="16:16" x14ac:dyDescent="0.3">
      <c r="P510" t="s">
        <v>1358</v>
      </c>
    </row>
    <row r="511" spans="16:16" x14ac:dyDescent="0.3">
      <c r="P511" t="s">
        <v>1359</v>
      </c>
    </row>
    <row r="512" spans="16:16" x14ac:dyDescent="0.3">
      <c r="P512" t="s">
        <v>1360</v>
      </c>
    </row>
    <row r="513" spans="16:16" x14ac:dyDescent="0.3">
      <c r="P513" t="s">
        <v>1361</v>
      </c>
    </row>
    <row r="514" spans="16:16" x14ac:dyDescent="0.3">
      <c r="P514" t="s">
        <v>1362</v>
      </c>
    </row>
    <row r="515" spans="16:16" x14ac:dyDescent="0.3">
      <c r="P515" t="s">
        <v>1363</v>
      </c>
    </row>
    <row r="516" spans="16:16" x14ac:dyDescent="0.3">
      <c r="P516" t="s">
        <v>1364</v>
      </c>
    </row>
    <row r="517" spans="16:16" x14ac:dyDescent="0.3">
      <c r="P517" t="s">
        <v>1365</v>
      </c>
    </row>
    <row r="518" spans="16:16" x14ac:dyDescent="0.3">
      <c r="P518" t="s">
        <v>1366</v>
      </c>
    </row>
    <row r="519" spans="16:16" x14ac:dyDescent="0.3">
      <c r="P519" t="s">
        <v>1367</v>
      </c>
    </row>
    <row r="520" spans="16:16" x14ac:dyDescent="0.3">
      <c r="P520" t="s">
        <v>1368</v>
      </c>
    </row>
    <row r="521" spans="16:16" x14ac:dyDescent="0.3">
      <c r="P521" t="s">
        <v>1369</v>
      </c>
    </row>
    <row r="522" spans="16:16" x14ac:dyDescent="0.3">
      <c r="P522" t="s">
        <v>1370</v>
      </c>
    </row>
    <row r="523" spans="16:16" x14ac:dyDescent="0.3">
      <c r="P523" t="s">
        <v>1371</v>
      </c>
    </row>
    <row r="524" spans="16:16" x14ac:dyDescent="0.3">
      <c r="P524" t="s">
        <v>1372</v>
      </c>
    </row>
    <row r="525" spans="16:16" x14ac:dyDescent="0.3">
      <c r="P525" t="s">
        <v>1373</v>
      </c>
    </row>
    <row r="526" spans="16:16" x14ac:dyDescent="0.3">
      <c r="P526" t="s">
        <v>1374</v>
      </c>
    </row>
    <row r="527" spans="16:16" x14ac:dyDescent="0.3">
      <c r="P527" t="s">
        <v>1375</v>
      </c>
    </row>
    <row r="528" spans="16:16" x14ac:dyDescent="0.3">
      <c r="P528" t="s">
        <v>1376</v>
      </c>
    </row>
    <row r="529" spans="16:16" x14ac:dyDescent="0.3">
      <c r="P529" t="s">
        <v>1377</v>
      </c>
    </row>
    <row r="530" spans="16:16" x14ac:dyDescent="0.3">
      <c r="P530" t="s">
        <v>1378</v>
      </c>
    </row>
    <row r="531" spans="16:16" x14ac:dyDescent="0.3">
      <c r="P531" t="s">
        <v>1379</v>
      </c>
    </row>
    <row r="532" spans="16:16" x14ac:dyDescent="0.3">
      <c r="P532" t="s">
        <v>1380</v>
      </c>
    </row>
    <row r="533" spans="16:16" x14ac:dyDescent="0.3">
      <c r="P533" t="s">
        <v>1381</v>
      </c>
    </row>
    <row r="534" spans="16:16" x14ac:dyDescent="0.3">
      <c r="P534" t="s">
        <v>1382</v>
      </c>
    </row>
    <row r="535" spans="16:16" x14ac:dyDescent="0.3">
      <c r="P535" t="s">
        <v>1383</v>
      </c>
    </row>
    <row r="536" spans="16:16" x14ac:dyDescent="0.3">
      <c r="P536" t="s">
        <v>1384</v>
      </c>
    </row>
    <row r="537" spans="16:16" x14ac:dyDescent="0.3">
      <c r="P537" t="s">
        <v>1385</v>
      </c>
    </row>
    <row r="538" spans="16:16" x14ac:dyDescent="0.3">
      <c r="P538" t="s">
        <v>1386</v>
      </c>
    </row>
    <row r="539" spans="16:16" x14ac:dyDescent="0.3">
      <c r="P539" t="s">
        <v>1387</v>
      </c>
    </row>
    <row r="540" spans="16:16" x14ac:dyDescent="0.3">
      <c r="P540" t="s">
        <v>1388</v>
      </c>
    </row>
    <row r="541" spans="16:16" x14ac:dyDescent="0.3">
      <c r="P541" t="s">
        <v>1389</v>
      </c>
    </row>
    <row r="542" spans="16:16" x14ac:dyDescent="0.3">
      <c r="P542" t="s">
        <v>1390</v>
      </c>
    </row>
    <row r="543" spans="16:16" x14ac:dyDescent="0.3">
      <c r="P543" t="s">
        <v>1391</v>
      </c>
    </row>
    <row r="544" spans="16:16" x14ac:dyDescent="0.3">
      <c r="P544" t="s">
        <v>1392</v>
      </c>
    </row>
    <row r="545" spans="16:16" x14ac:dyDescent="0.3">
      <c r="P545" t="s">
        <v>1393</v>
      </c>
    </row>
    <row r="546" spans="16:16" x14ac:dyDescent="0.3">
      <c r="P546" t="s">
        <v>1394</v>
      </c>
    </row>
    <row r="547" spans="16:16" x14ac:dyDescent="0.3">
      <c r="P547" t="s">
        <v>1395</v>
      </c>
    </row>
    <row r="548" spans="16:16" x14ac:dyDescent="0.3">
      <c r="P548" t="s">
        <v>1396</v>
      </c>
    </row>
    <row r="549" spans="16:16" x14ac:dyDescent="0.3">
      <c r="P549" t="s">
        <v>1397</v>
      </c>
    </row>
    <row r="550" spans="16:16" x14ac:dyDescent="0.3">
      <c r="P550" t="s">
        <v>1398</v>
      </c>
    </row>
    <row r="551" spans="16:16" x14ac:dyDescent="0.3">
      <c r="P551" t="s">
        <v>1399</v>
      </c>
    </row>
    <row r="552" spans="16:16" x14ac:dyDescent="0.3">
      <c r="P552" t="s">
        <v>1400</v>
      </c>
    </row>
    <row r="553" spans="16:16" x14ac:dyDescent="0.3">
      <c r="P553" t="s">
        <v>1401</v>
      </c>
    </row>
    <row r="554" spans="16:16" x14ac:dyDescent="0.3">
      <c r="P554" t="s">
        <v>1402</v>
      </c>
    </row>
    <row r="555" spans="16:16" x14ac:dyDescent="0.3">
      <c r="P555" t="s">
        <v>1403</v>
      </c>
    </row>
    <row r="556" spans="16:16" x14ac:dyDescent="0.3">
      <c r="P556" t="s">
        <v>1404</v>
      </c>
    </row>
    <row r="557" spans="16:16" x14ac:dyDescent="0.3">
      <c r="P557" t="s">
        <v>1405</v>
      </c>
    </row>
    <row r="558" spans="16:16" x14ac:dyDescent="0.3">
      <c r="P558" t="s">
        <v>1406</v>
      </c>
    </row>
    <row r="559" spans="16:16" x14ac:dyDescent="0.3">
      <c r="P559" t="s">
        <v>1407</v>
      </c>
    </row>
    <row r="560" spans="16:16" x14ac:dyDescent="0.3">
      <c r="P560" t="s">
        <v>1408</v>
      </c>
    </row>
    <row r="561" spans="16:16" x14ac:dyDescent="0.3">
      <c r="P561" t="s">
        <v>1409</v>
      </c>
    </row>
    <row r="562" spans="16:16" x14ac:dyDescent="0.3">
      <c r="P562" t="s">
        <v>1410</v>
      </c>
    </row>
    <row r="563" spans="16:16" x14ac:dyDescent="0.3">
      <c r="P563" t="s">
        <v>1411</v>
      </c>
    </row>
    <row r="564" spans="16:16" x14ac:dyDescent="0.3">
      <c r="P564" t="s">
        <v>1412</v>
      </c>
    </row>
    <row r="565" spans="16:16" x14ac:dyDescent="0.3">
      <c r="P565" t="s">
        <v>1413</v>
      </c>
    </row>
    <row r="566" spans="16:16" x14ac:dyDescent="0.3">
      <c r="P566" t="s">
        <v>1414</v>
      </c>
    </row>
    <row r="567" spans="16:16" x14ac:dyDescent="0.3">
      <c r="P567" t="s">
        <v>1415</v>
      </c>
    </row>
    <row r="568" spans="16:16" x14ac:dyDescent="0.3">
      <c r="P568" t="s">
        <v>1416</v>
      </c>
    </row>
    <row r="569" spans="16:16" x14ac:dyDescent="0.3">
      <c r="P569" t="s">
        <v>1417</v>
      </c>
    </row>
    <row r="570" spans="16:16" x14ac:dyDescent="0.3">
      <c r="P570" t="s">
        <v>1418</v>
      </c>
    </row>
    <row r="571" spans="16:16" x14ac:dyDescent="0.3">
      <c r="P571" t="s">
        <v>1419</v>
      </c>
    </row>
    <row r="572" spans="16:16" x14ac:dyDescent="0.3">
      <c r="P572" t="s">
        <v>1420</v>
      </c>
    </row>
    <row r="573" spans="16:16" x14ac:dyDescent="0.3">
      <c r="P573" t="s">
        <v>1421</v>
      </c>
    </row>
    <row r="574" spans="16:16" x14ac:dyDescent="0.3">
      <c r="P574" t="s">
        <v>1422</v>
      </c>
    </row>
    <row r="575" spans="16:16" x14ac:dyDescent="0.3">
      <c r="P575" t="s">
        <v>1423</v>
      </c>
    </row>
    <row r="576" spans="16:16" x14ac:dyDescent="0.3">
      <c r="P576" t="s">
        <v>1424</v>
      </c>
    </row>
    <row r="577" spans="16:16" x14ac:dyDescent="0.3">
      <c r="P577" t="s">
        <v>1425</v>
      </c>
    </row>
    <row r="578" spans="16:16" x14ac:dyDescent="0.3">
      <c r="P578" t="s">
        <v>1426</v>
      </c>
    </row>
    <row r="579" spans="16:16" x14ac:dyDescent="0.3">
      <c r="P579" t="s">
        <v>1427</v>
      </c>
    </row>
    <row r="580" spans="16:16" x14ac:dyDescent="0.3">
      <c r="P580" t="s">
        <v>1428</v>
      </c>
    </row>
    <row r="581" spans="16:16" x14ac:dyDescent="0.3">
      <c r="P581" t="s">
        <v>1429</v>
      </c>
    </row>
    <row r="582" spans="16:16" x14ac:dyDescent="0.3">
      <c r="P582" t="s">
        <v>1430</v>
      </c>
    </row>
    <row r="583" spans="16:16" x14ac:dyDescent="0.3">
      <c r="P583" t="s">
        <v>1431</v>
      </c>
    </row>
    <row r="584" spans="16:16" x14ac:dyDescent="0.3">
      <c r="P584" t="s">
        <v>1432</v>
      </c>
    </row>
    <row r="585" spans="16:16" x14ac:dyDescent="0.3">
      <c r="P585" t="s">
        <v>1433</v>
      </c>
    </row>
    <row r="586" spans="16:16" x14ac:dyDescent="0.3">
      <c r="P586" t="s">
        <v>1434</v>
      </c>
    </row>
    <row r="587" spans="16:16" x14ac:dyDescent="0.3">
      <c r="P587" t="s">
        <v>1435</v>
      </c>
    </row>
    <row r="588" spans="16:16" x14ac:dyDescent="0.3">
      <c r="P588" t="s">
        <v>1436</v>
      </c>
    </row>
    <row r="589" spans="16:16" x14ac:dyDescent="0.3">
      <c r="P589" t="s">
        <v>1437</v>
      </c>
    </row>
    <row r="590" spans="16:16" x14ac:dyDescent="0.3">
      <c r="P590" t="s">
        <v>1438</v>
      </c>
    </row>
    <row r="591" spans="16:16" x14ac:dyDescent="0.3">
      <c r="P591" t="s">
        <v>1439</v>
      </c>
    </row>
    <row r="592" spans="16:16" x14ac:dyDescent="0.3">
      <c r="P592" t="s">
        <v>1440</v>
      </c>
    </row>
    <row r="593" spans="16:16" x14ac:dyDescent="0.3">
      <c r="P593" t="s">
        <v>1441</v>
      </c>
    </row>
    <row r="594" spans="16:16" x14ac:dyDescent="0.3">
      <c r="P594" t="s">
        <v>1442</v>
      </c>
    </row>
    <row r="595" spans="16:16" x14ac:dyDescent="0.3">
      <c r="P595" t="s">
        <v>1443</v>
      </c>
    </row>
    <row r="596" spans="16:16" x14ac:dyDescent="0.3">
      <c r="P596" t="s">
        <v>1444</v>
      </c>
    </row>
    <row r="597" spans="16:16" x14ac:dyDescent="0.3">
      <c r="P597" t="s">
        <v>1445</v>
      </c>
    </row>
    <row r="598" spans="16:16" x14ac:dyDescent="0.3">
      <c r="P598" t="s">
        <v>1446</v>
      </c>
    </row>
    <row r="599" spans="16:16" x14ac:dyDescent="0.3">
      <c r="P599" t="s">
        <v>1447</v>
      </c>
    </row>
    <row r="600" spans="16:16" x14ac:dyDescent="0.3">
      <c r="P600" t="s">
        <v>1448</v>
      </c>
    </row>
    <row r="601" spans="16:16" x14ac:dyDescent="0.3">
      <c r="P601" t="s">
        <v>1449</v>
      </c>
    </row>
    <row r="602" spans="16:16" x14ac:dyDescent="0.3">
      <c r="P602" t="s">
        <v>1450</v>
      </c>
    </row>
    <row r="603" spans="16:16" x14ac:dyDescent="0.3">
      <c r="P603" t="s">
        <v>1451</v>
      </c>
    </row>
    <row r="604" spans="16:16" x14ac:dyDescent="0.3">
      <c r="P604" t="s">
        <v>1452</v>
      </c>
    </row>
    <row r="605" spans="16:16" x14ac:dyDescent="0.3">
      <c r="P605" t="s">
        <v>1453</v>
      </c>
    </row>
    <row r="606" spans="16:16" x14ac:dyDescent="0.3">
      <c r="P606" t="s">
        <v>1454</v>
      </c>
    </row>
    <row r="607" spans="16:16" x14ac:dyDescent="0.3">
      <c r="P607" t="s">
        <v>1455</v>
      </c>
    </row>
    <row r="608" spans="16:16" x14ac:dyDescent="0.3">
      <c r="P608" t="s">
        <v>1456</v>
      </c>
    </row>
    <row r="609" spans="16:16" x14ac:dyDescent="0.3">
      <c r="P609" t="s">
        <v>1457</v>
      </c>
    </row>
    <row r="610" spans="16:16" x14ac:dyDescent="0.3">
      <c r="P610" t="s">
        <v>1458</v>
      </c>
    </row>
    <row r="611" spans="16:16" x14ac:dyDescent="0.3">
      <c r="P611" t="s">
        <v>1459</v>
      </c>
    </row>
    <row r="612" spans="16:16" x14ac:dyDescent="0.3">
      <c r="P612" t="s">
        <v>1460</v>
      </c>
    </row>
    <row r="613" spans="16:16" x14ac:dyDescent="0.3">
      <c r="P613" t="s">
        <v>1461</v>
      </c>
    </row>
    <row r="614" spans="16:16" x14ac:dyDescent="0.3">
      <c r="P614" t="s">
        <v>1462</v>
      </c>
    </row>
    <row r="615" spans="16:16" x14ac:dyDescent="0.3">
      <c r="P615" t="s">
        <v>1463</v>
      </c>
    </row>
    <row r="616" spans="16:16" x14ac:dyDescent="0.3">
      <c r="P616" t="s">
        <v>1464</v>
      </c>
    </row>
    <row r="617" spans="16:16" x14ac:dyDescent="0.3">
      <c r="P617" t="s">
        <v>1465</v>
      </c>
    </row>
    <row r="618" spans="16:16" x14ac:dyDescent="0.3">
      <c r="P618" t="s">
        <v>1466</v>
      </c>
    </row>
    <row r="619" spans="16:16" x14ac:dyDescent="0.3">
      <c r="P619" t="s">
        <v>1467</v>
      </c>
    </row>
    <row r="620" spans="16:16" x14ac:dyDescent="0.3">
      <c r="P620" t="s">
        <v>1468</v>
      </c>
    </row>
    <row r="621" spans="16:16" x14ac:dyDescent="0.3">
      <c r="P621" t="s">
        <v>1469</v>
      </c>
    </row>
    <row r="622" spans="16:16" x14ac:dyDescent="0.3">
      <c r="P622" t="s">
        <v>1470</v>
      </c>
    </row>
    <row r="623" spans="16:16" x14ac:dyDescent="0.3">
      <c r="P623" t="s">
        <v>1471</v>
      </c>
    </row>
    <row r="624" spans="16:16" x14ac:dyDescent="0.3">
      <c r="P624" t="s">
        <v>1472</v>
      </c>
    </row>
    <row r="625" spans="16:16" x14ac:dyDescent="0.3">
      <c r="P625" t="s">
        <v>1473</v>
      </c>
    </row>
    <row r="626" spans="16:16" x14ac:dyDescent="0.3">
      <c r="P626" t="s">
        <v>1474</v>
      </c>
    </row>
    <row r="627" spans="16:16" x14ac:dyDescent="0.3">
      <c r="P627" t="s">
        <v>1475</v>
      </c>
    </row>
    <row r="628" spans="16:16" x14ac:dyDescent="0.3">
      <c r="P628" t="s">
        <v>1476</v>
      </c>
    </row>
    <row r="629" spans="16:16" x14ac:dyDescent="0.3">
      <c r="P629" t="s">
        <v>1477</v>
      </c>
    </row>
    <row r="630" spans="16:16" x14ac:dyDescent="0.3">
      <c r="P630" t="s">
        <v>1478</v>
      </c>
    </row>
    <row r="631" spans="16:16" x14ac:dyDescent="0.3">
      <c r="P631" t="s">
        <v>1479</v>
      </c>
    </row>
    <row r="632" spans="16:16" x14ac:dyDescent="0.3">
      <c r="P632" t="s">
        <v>1480</v>
      </c>
    </row>
    <row r="633" spans="16:16" x14ac:dyDescent="0.3">
      <c r="P633" t="s">
        <v>1481</v>
      </c>
    </row>
    <row r="634" spans="16:16" x14ac:dyDescent="0.3">
      <c r="P634" t="s">
        <v>1482</v>
      </c>
    </row>
    <row r="635" spans="16:16" x14ac:dyDescent="0.3">
      <c r="P635" t="s">
        <v>1483</v>
      </c>
    </row>
    <row r="636" spans="16:16" x14ac:dyDescent="0.3">
      <c r="P636" t="s">
        <v>1484</v>
      </c>
    </row>
    <row r="637" spans="16:16" x14ac:dyDescent="0.3">
      <c r="P637" t="s">
        <v>1485</v>
      </c>
    </row>
    <row r="638" spans="16:16" x14ac:dyDescent="0.3">
      <c r="P638" t="s">
        <v>1486</v>
      </c>
    </row>
    <row r="639" spans="16:16" x14ac:dyDescent="0.3">
      <c r="P639" t="s">
        <v>1487</v>
      </c>
    </row>
    <row r="640" spans="16:16" x14ac:dyDescent="0.3">
      <c r="P640" t="s">
        <v>1488</v>
      </c>
    </row>
    <row r="641" spans="16:16" x14ac:dyDescent="0.3">
      <c r="P641" t="s">
        <v>1489</v>
      </c>
    </row>
    <row r="642" spans="16:16" x14ac:dyDescent="0.3">
      <c r="P642" t="s">
        <v>1490</v>
      </c>
    </row>
    <row r="643" spans="16:16" x14ac:dyDescent="0.3">
      <c r="P643" t="s">
        <v>1491</v>
      </c>
    </row>
    <row r="644" spans="16:16" x14ac:dyDescent="0.3">
      <c r="P644" t="s">
        <v>1492</v>
      </c>
    </row>
    <row r="645" spans="16:16" x14ac:dyDescent="0.3">
      <c r="P645" t="s">
        <v>1493</v>
      </c>
    </row>
    <row r="646" spans="16:16" x14ac:dyDescent="0.3">
      <c r="P646" t="s">
        <v>1494</v>
      </c>
    </row>
    <row r="647" spans="16:16" x14ac:dyDescent="0.3">
      <c r="P647" t="s">
        <v>1495</v>
      </c>
    </row>
    <row r="648" spans="16:16" x14ac:dyDescent="0.3">
      <c r="P648" t="s">
        <v>1496</v>
      </c>
    </row>
    <row r="649" spans="16:16" x14ac:dyDescent="0.3">
      <c r="P649" t="s">
        <v>1497</v>
      </c>
    </row>
    <row r="650" spans="16:16" x14ac:dyDescent="0.3">
      <c r="P650" t="s">
        <v>1498</v>
      </c>
    </row>
    <row r="651" spans="16:16" x14ac:dyDescent="0.3">
      <c r="P651" t="s">
        <v>1499</v>
      </c>
    </row>
    <row r="652" spans="16:16" x14ac:dyDescent="0.3">
      <c r="P652" t="s">
        <v>1500</v>
      </c>
    </row>
    <row r="653" spans="16:16" x14ac:dyDescent="0.3">
      <c r="P653" t="s">
        <v>1501</v>
      </c>
    </row>
    <row r="654" spans="16:16" x14ac:dyDescent="0.3">
      <c r="P654" t="s">
        <v>1502</v>
      </c>
    </row>
    <row r="655" spans="16:16" x14ac:dyDescent="0.3">
      <c r="P655" t="s">
        <v>1503</v>
      </c>
    </row>
    <row r="656" spans="16:16" x14ac:dyDescent="0.3">
      <c r="P656" t="s">
        <v>1504</v>
      </c>
    </row>
    <row r="657" spans="16:16" x14ac:dyDescent="0.3">
      <c r="P657" t="s">
        <v>1505</v>
      </c>
    </row>
    <row r="658" spans="16:16" x14ac:dyDescent="0.3">
      <c r="P658" t="s">
        <v>1506</v>
      </c>
    </row>
    <row r="659" spans="16:16" x14ac:dyDescent="0.3">
      <c r="P659" t="s">
        <v>1507</v>
      </c>
    </row>
    <row r="660" spans="16:16" x14ac:dyDescent="0.3">
      <c r="P660" t="s">
        <v>1508</v>
      </c>
    </row>
    <row r="661" spans="16:16" x14ac:dyDescent="0.3">
      <c r="P661" t="s">
        <v>1509</v>
      </c>
    </row>
    <row r="662" spans="16:16" x14ac:dyDescent="0.3">
      <c r="P662" t="s">
        <v>1510</v>
      </c>
    </row>
    <row r="663" spans="16:16" x14ac:dyDescent="0.3">
      <c r="P663" t="s">
        <v>1511</v>
      </c>
    </row>
    <row r="664" spans="16:16" x14ac:dyDescent="0.3">
      <c r="P664" t="s">
        <v>1512</v>
      </c>
    </row>
    <row r="665" spans="16:16" x14ac:dyDescent="0.3">
      <c r="P665" t="s">
        <v>1513</v>
      </c>
    </row>
    <row r="666" spans="16:16" x14ac:dyDescent="0.3">
      <c r="P666" t="s">
        <v>1514</v>
      </c>
    </row>
    <row r="667" spans="16:16" x14ac:dyDescent="0.3">
      <c r="P667" t="s">
        <v>1515</v>
      </c>
    </row>
    <row r="668" spans="16:16" x14ac:dyDescent="0.3">
      <c r="P668" t="s">
        <v>1516</v>
      </c>
    </row>
    <row r="669" spans="16:16" x14ac:dyDescent="0.3">
      <c r="P669" t="s">
        <v>1517</v>
      </c>
    </row>
    <row r="670" spans="16:16" x14ac:dyDescent="0.3">
      <c r="P670" t="s">
        <v>1518</v>
      </c>
    </row>
    <row r="671" spans="16:16" x14ac:dyDescent="0.3">
      <c r="P671" t="s">
        <v>1519</v>
      </c>
    </row>
    <row r="672" spans="16:16" x14ac:dyDescent="0.3">
      <c r="P672" t="s">
        <v>1520</v>
      </c>
    </row>
    <row r="673" spans="16:16" x14ac:dyDescent="0.3">
      <c r="P673" t="s">
        <v>1521</v>
      </c>
    </row>
    <row r="674" spans="16:16" x14ac:dyDescent="0.3">
      <c r="P674" t="s">
        <v>1522</v>
      </c>
    </row>
    <row r="675" spans="16:16" x14ac:dyDescent="0.3">
      <c r="P675" t="s">
        <v>1523</v>
      </c>
    </row>
    <row r="676" spans="16:16" x14ac:dyDescent="0.3">
      <c r="P676" t="s">
        <v>1524</v>
      </c>
    </row>
    <row r="677" spans="16:16" x14ac:dyDescent="0.3">
      <c r="P677" t="s">
        <v>1525</v>
      </c>
    </row>
    <row r="678" spans="16:16" x14ac:dyDescent="0.3">
      <c r="P678" t="s">
        <v>1526</v>
      </c>
    </row>
    <row r="679" spans="16:16" x14ac:dyDescent="0.3">
      <c r="P679" t="s">
        <v>1527</v>
      </c>
    </row>
    <row r="680" spans="16:16" x14ac:dyDescent="0.3">
      <c r="P680" t="s">
        <v>1528</v>
      </c>
    </row>
    <row r="681" spans="16:16" x14ac:dyDescent="0.3">
      <c r="P681" t="s">
        <v>1529</v>
      </c>
    </row>
    <row r="682" spans="16:16" x14ac:dyDescent="0.3">
      <c r="P682" t="s">
        <v>1530</v>
      </c>
    </row>
    <row r="683" spans="16:16" x14ac:dyDescent="0.3">
      <c r="P683" t="s">
        <v>1531</v>
      </c>
    </row>
    <row r="684" spans="16:16" x14ac:dyDescent="0.3">
      <c r="P684" t="s">
        <v>1532</v>
      </c>
    </row>
    <row r="685" spans="16:16" x14ac:dyDescent="0.3">
      <c r="P685" t="s">
        <v>1533</v>
      </c>
    </row>
    <row r="686" spans="16:16" x14ac:dyDescent="0.3">
      <c r="P686" t="s">
        <v>1534</v>
      </c>
    </row>
    <row r="687" spans="16:16" x14ac:dyDescent="0.3">
      <c r="P687" t="s">
        <v>1535</v>
      </c>
    </row>
    <row r="688" spans="16:16" x14ac:dyDescent="0.3">
      <c r="P688" t="s">
        <v>1536</v>
      </c>
    </row>
    <row r="689" spans="16:16" x14ac:dyDescent="0.3">
      <c r="P689" t="s">
        <v>1537</v>
      </c>
    </row>
    <row r="690" spans="16:16" x14ac:dyDescent="0.3">
      <c r="P690" t="s">
        <v>1538</v>
      </c>
    </row>
    <row r="691" spans="16:16" x14ac:dyDescent="0.3">
      <c r="P691" t="s">
        <v>1539</v>
      </c>
    </row>
    <row r="692" spans="16:16" x14ac:dyDescent="0.3">
      <c r="P692" t="s">
        <v>1540</v>
      </c>
    </row>
    <row r="693" spans="16:16" x14ac:dyDescent="0.3">
      <c r="P693" t="s">
        <v>1541</v>
      </c>
    </row>
    <row r="694" spans="16:16" x14ac:dyDescent="0.3">
      <c r="P694" t="s">
        <v>1542</v>
      </c>
    </row>
    <row r="695" spans="16:16" x14ac:dyDescent="0.3">
      <c r="P695" t="s">
        <v>1543</v>
      </c>
    </row>
    <row r="696" spans="16:16" x14ac:dyDescent="0.3">
      <c r="P696" t="s">
        <v>1544</v>
      </c>
    </row>
    <row r="697" spans="16:16" x14ac:dyDescent="0.3">
      <c r="P697" t="s">
        <v>1545</v>
      </c>
    </row>
    <row r="698" spans="16:16" x14ac:dyDescent="0.3">
      <c r="P698" t="s">
        <v>1546</v>
      </c>
    </row>
    <row r="699" spans="16:16" x14ac:dyDescent="0.3">
      <c r="P699" t="s">
        <v>1547</v>
      </c>
    </row>
    <row r="700" spans="16:16" x14ac:dyDescent="0.3">
      <c r="P700" t="s">
        <v>1548</v>
      </c>
    </row>
    <row r="701" spans="16:16" x14ac:dyDescent="0.3">
      <c r="P701" t="s">
        <v>1549</v>
      </c>
    </row>
    <row r="702" spans="16:16" x14ac:dyDescent="0.3">
      <c r="P702" t="s">
        <v>1550</v>
      </c>
    </row>
    <row r="703" spans="16:16" x14ac:dyDescent="0.3">
      <c r="P703" t="s">
        <v>1551</v>
      </c>
    </row>
    <row r="704" spans="16:16" x14ac:dyDescent="0.3">
      <c r="P704" t="s">
        <v>1552</v>
      </c>
    </row>
    <row r="705" spans="16:16" x14ac:dyDescent="0.3">
      <c r="P705" t="s">
        <v>1553</v>
      </c>
    </row>
    <row r="706" spans="16:16" x14ac:dyDescent="0.3">
      <c r="P706" t="s">
        <v>1554</v>
      </c>
    </row>
    <row r="707" spans="16:16" x14ac:dyDescent="0.3">
      <c r="P707" t="s">
        <v>1555</v>
      </c>
    </row>
    <row r="708" spans="16:16" x14ac:dyDescent="0.3">
      <c r="P708" t="s">
        <v>1556</v>
      </c>
    </row>
    <row r="709" spans="16:16" x14ac:dyDescent="0.3">
      <c r="P709" t="s">
        <v>1557</v>
      </c>
    </row>
    <row r="710" spans="16:16" x14ac:dyDescent="0.3">
      <c r="P710" t="s">
        <v>1558</v>
      </c>
    </row>
    <row r="711" spans="16:16" x14ac:dyDescent="0.3">
      <c r="P711" t="s">
        <v>1559</v>
      </c>
    </row>
    <row r="712" spans="16:16" x14ac:dyDescent="0.3">
      <c r="P712" t="s">
        <v>1560</v>
      </c>
    </row>
    <row r="713" spans="16:16" x14ac:dyDescent="0.3">
      <c r="P713" t="s">
        <v>1561</v>
      </c>
    </row>
    <row r="714" spans="16:16" x14ac:dyDescent="0.3">
      <c r="P714" t="s">
        <v>1562</v>
      </c>
    </row>
    <row r="715" spans="16:16" x14ac:dyDescent="0.3">
      <c r="P715" t="s">
        <v>1563</v>
      </c>
    </row>
    <row r="716" spans="16:16" x14ac:dyDescent="0.3">
      <c r="P716" t="s">
        <v>1564</v>
      </c>
    </row>
    <row r="717" spans="16:16" x14ac:dyDescent="0.3">
      <c r="P717" t="s">
        <v>1565</v>
      </c>
    </row>
    <row r="718" spans="16:16" x14ac:dyDescent="0.3">
      <c r="P718" t="s">
        <v>1566</v>
      </c>
    </row>
    <row r="719" spans="16:16" x14ac:dyDescent="0.3">
      <c r="P719" t="s">
        <v>1567</v>
      </c>
    </row>
    <row r="720" spans="16:16" x14ac:dyDescent="0.3">
      <c r="P720" t="s">
        <v>1568</v>
      </c>
    </row>
    <row r="721" spans="16:16" x14ac:dyDescent="0.3">
      <c r="P721" t="s">
        <v>1569</v>
      </c>
    </row>
    <row r="722" spans="16:16" x14ac:dyDescent="0.3">
      <c r="P722" t="s">
        <v>1570</v>
      </c>
    </row>
    <row r="723" spans="16:16" x14ac:dyDescent="0.3">
      <c r="P723" t="s">
        <v>1571</v>
      </c>
    </row>
    <row r="724" spans="16:16" x14ac:dyDescent="0.3">
      <c r="P724" t="s">
        <v>1572</v>
      </c>
    </row>
    <row r="725" spans="16:16" x14ac:dyDescent="0.3">
      <c r="P725" t="s">
        <v>1573</v>
      </c>
    </row>
    <row r="726" spans="16:16" x14ac:dyDescent="0.3">
      <c r="P726" t="s">
        <v>1574</v>
      </c>
    </row>
    <row r="727" spans="16:16" x14ac:dyDescent="0.3">
      <c r="P727" t="s">
        <v>1575</v>
      </c>
    </row>
    <row r="728" spans="16:16" x14ac:dyDescent="0.3">
      <c r="P728" t="s">
        <v>1576</v>
      </c>
    </row>
    <row r="729" spans="16:16" x14ac:dyDescent="0.3">
      <c r="P729" t="s">
        <v>1577</v>
      </c>
    </row>
    <row r="730" spans="16:16" x14ac:dyDescent="0.3">
      <c r="P730" t="s">
        <v>1578</v>
      </c>
    </row>
    <row r="731" spans="16:16" x14ac:dyDescent="0.3">
      <c r="P731" t="s">
        <v>1579</v>
      </c>
    </row>
    <row r="732" spans="16:16" x14ac:dyDescent="0.3">
      <c r="P732" t="s">
        <v>1580</v>
      </c>
    </row>
    <row r="733" spans="16:16" x14ac:dyDescent="0.3">
      <c r="P733" t="s">
        <v>1581</v>
      </c>
    </row>
    <row r="734" spans="16:16" x14ac:dyDescent="0.3">
      <c r="P734" t="s">
        <v>1582</v>
      </c>
    </row>
    <row r="735" spans="16:16" x14ac:dyDescent="0.3">
      <c r="P735" t="s">
        <v>1583</v>
      </c>
    </row>
    <row r="736" spans="16:16" x14ac:dyDescent="0.3">
      <c r="P736" t="s">
        <v>1584</v>
      </c>
    </row>
    <row r="737" spans="16:16" x14ac:dyDescent="0.3">
      <c r="P737" t="s">
        <v>1585</v>
      </c>
    </row>
    <row r="738" spans="16:16" x14ac:dyDescent="0.3">
      <c r="P738" t="s">
        <v>1586</v>
      </c>
    </row>
    <row r="739" spans="16:16" x14ac:dyDescent="0.3">
      <c r="P739" t="s">
        <v>1587</v>
      </c>
    </row>
    <row r="740" spans="16:16" x14ac:dyDescent="0.3">
      <c r="P740" t="s">
        <v>1588</v>
      </c>
    </row>
    <row r="741" spans="16:16" x14ac:dyDescent="0.3">
      <c r="P741" t="s">
        <v>1589</v>
      </c>
    </row>
    <row r="742" spans="16:16" x14ac:dyDescent="0.3">
      <c r="P742" t="s">
        <v>1590</v>
      </c>
    </row>
    <row r="743" spans="16:16" x14ac:dyDescent="0.3">
      <c r="P743" t="s">
        <v>1591</v>
      </c>
    </row>
    <row r="744" spans="16:16" x14ac:dyDescent="0.3">
      <c r="P744" t="s">
        <v>1592</v>
      </c>
    </row>
    <row r="745" spans="16:16" x14ac:dyDescent="0.3">
      <c r="P745" t="s">
        <v>1593</v>
      </c>
    </row>
    <row r="746" spans="16:16" x14ac:dyDescent="0.3">
      <c r="P746" t="s">
        <v>1594</v>
      </c>
    </row>
    <row r="747" spans="16:16" x14ac:dyDescent="0.3">
      <c r="P747" t="s">
        <v>1595</v>
      </c>
    </row>
    <row r="748" spans="16:16" x14ac:dyDescent="0.3">
      <c r="P748" t="s">
        <v>1596</v>
      </c>
    </row>
    <row r="749" spans="16:16" x14ac:dyDescent="0.3">
      <c r="P749" t="s">
        <v>1597</v>
      </c>
    </row>
    <row r="750" spans="16:16" x14ac:dyDescent="0.3">
      <c r="P750" t="s">
        <v>1598</v>
      </c>
    </row>
    <row r="751" spans="16:16" x14ac:dyDescent="0.3">
      <c r="P751" t="s">
        <v>1599</v>
      </c>
    </row>
    <row r="752" spans="16:16" x14ac:dyDescent="0.3">
      <c r="P752" t="s">
        <v>1600</v>
      </c>
    </row>
    <row r="753" spans="16:16" x14ac:dyDescent="0.3">
      <c r="P753" t="s">
        <v>1601</v>
      </c>
    </row>
    <row r="754" spans="16:16" x14ac:dyDescent="0.3">
      <c r="P754" t="s">
        <v>1602</v>
      </c>
    </row>
    <row r="755" spans="16:16" x14ac:dyDescent="0.3">
      <c r="P755" t="s">
        <v>1603</v>
      </c>
    </row>
    <row r="756" spans="16:16" x14ac:dyDescent="0.3">
      <c r="P756" t="s">
        <v>1604</v>
      </c>
    </row>
    <row r="757" spans="16:16" x14ac:dyDescent="0.3">
      <c r="P757" t="s">
        <v>1605</v>
      </c>
    </row>
    <row r="758" spans="16:16" x14ac:dyDescent="0.3">
      <c r="P758" t="s">
        <v>1606</v>
      </c>
    </row>
    <row r="759" spans="16:16" x14ac:dyDescent="0.3">
      <c r="P759" t="s">
        <v>1607</v>
      </c>
    </row>
    <row r="760" spans="16:16" x14ac:dyDescent="0.3">
      <c r="P760" t="s">
        <v>1608</v>
      </c>
    </row>
    <row r="761" spans="16:16" x14ac:dyDescent="0.3">
      <c r="P761" t="s">
        <v>1609</v>
      </c>
    </row>
    <row r="762" spans="16:16" x14ac:dyDescent="0.3">
      <c r="P762" t="s">
        <v>1610</v>
      </c>
    </row>
    <row r="763" spans="16:16" x14ac:dyDescent="0.3">
      <c r="P763" t="s">
        <v>1611</v>
      </c>
    </row>
    <row r="764" spans="16:16" x14ac:dyDescent="0.3">
      <c r="P764" t="s">
        <v>1612</v>
      </c>
    </row>
    <row r="765" spans="16:16" x14ac:dyDescent="0.3">
      <c r="P765" t="s">
        <v>1613</v>
      </c>
    </row>
    <row r="766" spans="16:16" x14ac:dyDescent="0.3">
      <c r="P766" t="s">
        <v>1614</v>
      </c>
    </row>
    <row r="767" spans="16:16" x14ac:dyDescent="0.3">
      <c r="P767" t="s">
        <v>1615</v>
      </c>
    </row>
    <row r="768" spans="16:16" x14ac:dyDescent="0.3">
      <c r="P768" t="s">
        <v>1616</v>
      </c>
    </row>
    <row r="769" spans="16:16" x14ac:dyDescent="0.3">
      <c r="P769" t="s">
        <v>1617</v>
      </c>
    </row>
    <row r="770" spans="16:16" x14ac:dyDescent="0.3">
      <c r="P770" t="s">
        <v>1618</v>
      </c>
    </row>
    <row r="771" spans="16:16" x14ac:dyDescent="0.3">
      <c r="P771" t="s">
        <v>1619</v>
      </c>
    </row>
    <row r="772" spans="16:16" x14ac:dyDescent="0.3">
      <c r="P772" t="s">
        <v>1620</v>
      </c>
    </row>
    <row r="773" spans="16:16" x14ac:dyDescent="0.3">
      <c r="P773" t="s">
        <v>1621</v>
      </c>
    </row>
    <row r="774" spans="16:16" x14ac:dyDescent="0.3">
      <c r="P774" t="s">
        <v>1622</v>
      </c>
    </row>
    <row r="775" spans="16:16" x14ac:dyDescent="0.3">
      <c r="P775" t="s">
        <v>1623</v>
      </c>
    </row>
    <row r="776" spans="16:16" x14ac:dyDescent="0.3">
      <c r="P776" t="s">
        <v>1624</v>
      </c>
    </row>
    <row r="777" spans="16:16" x14ac:dyDescent="0.3">
      <c r="P777" t="s">
        <v>1625</v>
      </c>
    </row>
    <row r="778" spans="16:16" x14ac:dyDescent="0.3">
      <c r="P778" t="s">
        <v>1626</v>
      </c>
    </row>
    <row r="779" spans="16:16" x14ac:dyDescent="0.3">
      <c r="P779" t="s">
        <v>1627</v>
      </c>
    </row>
    <row r="780" spans="16:16" x14ac:dyDescent="0.3">
      <c r="P780" t="s">
        <v>1628</v>
      </c>
    </row>
    <row r="781" spans="16:16" x14ac:dyDescent="0.3">
      <c r="P781" t="s">
        <v>1629</v>
      </c>
    </row>
    <row r="782" spans="16:16" x14ac:dyDescent="0.3">
      <c r="P782" t="s">
        <v>1630</v>
      </c>
    </row>
    <row r="783" spans="16:16" x14ac:dyDescent="0.3">
      <c r="P783" t="s">
        <v>1631</v>
      </c>
    </row>
    <row r="784" spans="16:16" x14ac:dyDescent="0.3">
      <c r="P784" t="s">
        <v>1632</v>
      </c>
    </row>
    <row r="785" spans="16:16" x14ac:dyDescent="0.3">
      <c r="P785" t="s">
        <v>1633</v>
      </c>
    </row>
    <row r="786" spans="16:16" x14ac:dyDescent="0.3">
      <c r="P786" t="s">
        <v>1634</v>
      </c>
    </row>
    <row r="787" spans="16:16" x14ac:dyDescent="0.3">
      <c r="P787" t="s">
        <v>1635</v>
      </c>
    </row>
    <row r="788" spans="16:16" x14ac:dyDescent="0.3">
      <c r="P788" t="s">
        <v>1636</v>
      </c>
    </row>
    <row r="789" spans="16:16" x14ac:dyDescent="0.3">
      <c r="P789" t="s">
        <v>1637</v>
      </c>
    </row>
    <row r="790" spans="16:16" x14ac:dyDescent="0.3">
      <c r="P790" t="s">
        <v>1638</v>
      </c>
    </row>
    <row r="791" spans="16:16" x14ac:dyDescent="0.3">
      <c r="P791" t="s">
        <v>1639</v>
      </c>
    </row>
    <row r="792" spans="16:16" x14ac:dyDescent="0.3">
      <c r="P792" t="s">
        <v>1640</v>
      </c>
    </row>
    <row r="793" spans="16:16" x14ac:dyDescent="0.3">
      <c r="P793" t="s">
        <v>1641</v>
      </c>
    </row>
    <row r="794" spans="16:16" x14ac:dyDescent="0.3">
      <c r="P794" t="s">
        <v>1642</v>
      </c>
    </row>
    <row r="795" spans="16:16" x14ac:dyDescent="0.3">
      <c r="P795" t="s">
        <v>1643</v>
      </c>
    </row>
    <row r="796" spans="16:16" x14ac:dyDescent="0.3">
      <c r="P796" t="s">
        <v>1644</v>
      </c>
    </row>
    <row r="797" spans="16:16" x14ac:dyDescent="0.3">
      <c r="P797" t="s">
        <v>1645</v>
      </c>
    </row>
    <row r="798" spans="16:16" x14ac:dyDescent="0.3">
      <c r="P798" t="s">
        <v>1646</v>
      </c>
    </row>
    <row r="799" spans="16:16" x14ac:dyDescent="0.3">
      <c r="P799" t="s">
        <v>1647</v>
      </c>
    </row>
    <row r="800" spans="16:16" x14ac:dyDescent="0.3">
      <c r="P800" t="s">
        <v>1648</v>
      </c>
    </row>
    <row r="801" spans="16:16" x14ac:dyDescent="0.3">
      <c r="P801" t="s">
        <v>1649</v>
      </c>
    </row>
    <row r="802" spans="16:16" x14ac:dyDescent="0.3">
      <c r="P802" t="s">
        <v>1650</v>
      </c>
    </row>
    <row r="803" spans="16:16" x14ac:dyDescent="0.3">
      <c r="P803" t="s">
        <v>1651</v>
      </c>
    </row>
    <row r="804" spans="16:16" x14ac:dyDescent="0.3">
      <c r="P804" t="s">
        <v>1652</v>
      </c>
    </row>
    <row r="805" spans="16:16" x14ac:dyDescent="0.3">
      <c r="P805" t="s">
        <v>1653</v>
      </c>
    </row>
    <row r="806" spans="16:16" x14ac:dyDescent="0.3">
      <c r="P806" t="s">
        <v>1654</v>
      </c>
    </row>
    <row r="807" spans="16:16" x14ac:dyDescent="0.3">
      <c r="P807" t="s">
        <v>1655</v>
      </c>
    </row>
    <row r="808" spans="16:16" x14ac:dyDescent="0.3">
      <c r="P808" t="s">
        <v>1656</v>
      </c>
    </row>
    <row r="809" spans="16:16" x14ac:dyDescent="0.3">
      <c r="P809" t="s">
        <v>1657</v>
      </c>
    </row>
    <row r="810" spans="16:16" x14ac:dyDescent="0.3">
      <c r="P810" t="s">
        <v>1658</v>
      </c>
    </row>
    <row r="811" spans="16:16" x14ac:dyDescent="0.3">
      <c r="P811" t="s">
        <v>1659</v>
      </c>
    </row>
    <row r="812" spans="16:16" x14ac:dyDescent="0.3">
      <c r="P812" t="s">
        <v>1660</v>
      </c>
    </row>
    <row r="813" spans="16:16" x14ac:dyDescent="0.3">
      <c r="P813" t="s">
        <v>1661</v>
      </c>
    </row>
    <row r="814" spans="16:16" x14ac:dyDescent="0.3">
      <c r="P814" t="s">
        <v>1662</v>
      </c>
    </row>
    <row r="815" spans="16:16" x14ac:dyDescent="0.3">
      <c r="P815" t="s">
        <v>1663</v>
      </c>
    </row>
    <row r="816" spans="16:16" x14ac:dyDescent="0.3">
      <c r="P816" t="s">
        <v>1664</v>
      </c>
    </row>
    <row r="817" spans="16:16" x14ac:dyDescent="0.3">
      <c r="P817" t="s">
        <v>1665</v>
      </c>
    </row>
    <row r="818" spans="16:16" x14ac:dyDescent="0.3">
      <c r="P818" t="s">
        <v>1666</v>
      </c>
    </row>
    <row r="819" spans="16:16" x14ac:dyDescent="0.3">
      <c r="P819" t="s">
        <v>1667</v>
      </c>
    </row>
    <row r="820" spans="16:16" x14ac:dyDescent="0.3">
      <c r="P820" t="s">
        <v>1668</v>
      </c>
    </row>
    <row r="821" spans="16:16" x14ac:dyDescent="0.3">
      <c r="P821" t="s">
        <v>1669</v>
      </c>
    </row>
    <row r="822" spans="16:16" x14ac:dyDescent="0.3">
      <c r="P822" t="s">
        <v>1670</v>
      </c>
    </row>
    <row r="823" spans="16:16" x14ac:dyDescent="0.3">
      <c r="P823" t="s">
        <v>1671</v>
      </c>
    </row>
    <row r="824" spans="16:16" x14ac:dyDescent="0.3">
      <c r="P824" t="s">
        <v>1672</v>
      </c>
    </row>
    <row r="825" spans="16:16" x14ac:dyDescent="0.3">
      <c r="P825" t="s">
        <v>1673</v>
      </c>
    </row>
    <row r="826" spans="16:16" x14ac:dyDescent="0.3">
      <c r="P826" t="s">
        <v>1674</v>
      </c>
    </row>
    <row r="827" spans="16:16" x14ac:dyDescent="0.3">
      <c r="P827" t="s">
        <v>1675</v>
      </c>
    </row>
    <row r="828" spans="16:16" x14ac:dyDescent="0.3">
      <c r="P828" t="s">
        <v>1676</v>
      </c>
    </row>
    <row r="829" spans="16:16" x14ac:dyDescent="0.3">
      <c r="P829" t="s">
        <v>1677</v>
      </c>
    </row>
    <row r="830" spans="16:16" x14ac:dyDescent="0.3">
      <c r="P830" t="s">
        <v>1678</v>
      </c>
    </row>
    <row r="831" spans="16:16" x14ac:dyDescent="0.3">
      <c r="P831" t="s">
        <v>1679</v>
      </c>
    </row>
    <row r="832" spans="16:16" x14ac:dyDescent="0.3">
      <c r="P832" t="s">
        <v>1680</v>
      </c>
    </row>
    <row r="833" spans="16:16" x14ac:dyDescent="0.3">
      <c r="P833" t="s">
        <v>1681</v>
      </c>
    </row>
    <row r="834" spans="16:16" x14ac:dyDescent="0.3">
      <c r="P834" t="s">
        <v>1682</v>
      </c>
    </row>
    <row r="835" spans="16:16" x14ac:dyDescent="0.3">
      <c r="P835" t="s">
        <v>1683</v>
      </c>
    </row>
    <row r="836" spans="16:16" x14ac:dyDescent="0.3">
      <c r="P836" t="s">
        <v>1684</v>
      </c>
    </row>
    <row r="837" spans="16:16" x14ac:dyDescent="0.3">
      <c r="P837" t="s">
        <v>1685</v>
      </c>
    </row>
    <row r="838" spans="16:16" x14ac:dyDescent="0.3">
      <c r="P838" t="s">
        <v>1686</v>
      </c>
    </row>
    <row r="839" spans="16:16" x14ac:dyDescent="0.3">
      <c r="P839" t="s">
        <v>1687</v>
      </c>
    </row>
    <row r="840" spans="16:16" x14ac:dyDescent="0.3">
      <c r="P840" t="s">
        <v>1688</v>
      </c>
    </row>
    <row r="841" spans="16:16" x14ac:dyDescent="0.3">
      <c r="P841" t="s">
        <v>1689</v>
      </c>
    </row>
    <row r="842" spans="16:16" x14ac:dyDescent="0.3">
      <c r="P842" t="s">
        <v>1690</v>
      </c>
    </row>
    <row r="843" spans="16:16" x14ac:dyDescent="0.3">
      <c r="P843" t="s">
        <v>1691</v>
      </c>
    </row>
    <row r="844" spans="16:16" x14ac:dyDescent="0.3">
      <c r="P844" t="s">
        <v>1692</v>
      </c>
    </row>
    <row r="845" spans="16:16" x14ac:dyDescent="0.3">
      <c r="P845" t="s">
        <v>1693</v>
      </c>
    </row>
    <row r="846" spans="16:16" x14ac:dyDescent="0.3">
      <c r="P846" t="s">
        <v>1694</v>
      </c>
    </row>
    <row r="847" spans="16:16" x14ac:dyDescent="0.3">
      <c r="P847" t="s">
        <v>1695</v>
      </c>
    </row>
    <row r="848" spans="16:16" x14ac:dyDescent="0.3">
      <c r="P848" t="s">
        <v>1696</v>
      </c>
    </row>
    <row r="849" spans="16:16" x14ac:dyDescent="0.3">
      <c r="P849" t="s">
        <v>1697</v>
      </c>
    </row>
    <row r="850" spans="16:16" x14ac:dyDescent="0.3">
      <c r="P850" t="s">
        <v>1698</v>
      </c>
    </row>
    <row r="851" spans="16:16" x14ac:dyDescent="0.3">
      <c r="P851" t="s">
        <v>1699</v>
      </c>
    </row>
    <row r="852" spans="16:16" x14ac:dyDescent="0.3">
      <c r="P852" t="s">
        <v>1700</v>
      </c>
    </row>
    <row r="853" spans="16:16" x14ac:dyDescent="0.3">
      <c r="P853" t="s">
        <v>1701</v>
      </c>
    </row>
    <row r="854" spans="16:16" x14ac:dyDescent="0.3">
      <c r="P854" t="s">
        <v>1702</v>
      </c>
    </row>
    <row r="855" spans="16:16" x14ac:dyDescent="0.3">
      <c r="P855" t="s">
        <v>1703</v>
      </c>
    </row>
    <row r="856" spans="16:16" x14ac:dyDescent="0.3">
      <c r="P856" t="s">
        <v>1704</v>
      </c>
    </row>
    <row r="857" spans="16:16" x14ac:dyDescent="0.3">
      <c r="P857" t="s">
        <v>1705</v>
      </c>
    </row>
    <row r="858" spans="16:16" x14ac:dyDescent="0.3">
      <c r="P858" t="s">
        <v>1706</v>
      </c>
    </row>
    <row r="859" spans="16:16" x14ac:dyDescent="0.3">
      <c r="P859" t="s">
        <v>1707</v>
      </c>
    </row>
    <row r="860" spans="16:16" x14ac:dyDescent="0.3">
      <c r="P860" t="s">
        <v>1708</v>
      </c>
    </row>
    <row r="861" spans="16:16" x14ac:dyDescent="0.3">
      <c r="P861" t="s">
        <v>1709</v>
      </c>
    </row>
    <row r="862" spans="16:16" x14ac:dyDescent="0.3">
      <c r="P862" t="s">
        <v>1710</v>
      </c>
    </row>
    <row r="863" spans="16:16" x14ac:dyDescent="0.3">
      <c r="P863" t="s">
        <v>1711</v>
      </c>
    </row>
    <row r="864" spans="16:16" x14ac:dyDescent="0.3">
      <c r="P864" t="s">
        <v>1712</v>
      </c>
    </row>
    <row r="865" spans="16:16" x14ac:dyDescent="0.3">
      <c r="P865" t="s">
        <v>1713</v>
      </c>
    </row>
    <row r="866" spans="16:16" x14ac:dyDescent="0.3">
      <c r="P866" t="s">
        <v>1714</v>
      </c>
    </row>
    <row r="867" spans="16:16" x14ac:dyDescent="0.3">
      <c r="P867" t="s">
        <v>1715</v>
      </c>
    </row>
    <row r="868" spans="16:16" x14ac:dyDescent="0.3">
      <c r="P868" t="s">
        <v>1716</v>
      </c>
    </row>
    <row r="869" spans="16:16" x14ac:dyDescent="0.3">
      <c r="P869" t="s">
        <v>1717</v>
      </c>
    </row>
    <row r="870" spans="16:16" x14ac:dyDescent="0.3">
      <c r="P870" t="s">
        <v>1718</v>
      </c>
    </row>
    <row r="871" spans="16:16" x14ac:dyDescent="0.3">
      <c r="P871" t="s">
        <v>1719</v>
      </c>
    </row>
    <row r="872" spans="16:16" x14ac:dyDescent="0.3">
      <c r="P872" t="s">
        <v>1720</v>
      </c>
    </row>
    <row r="873" spans="16:16" x14ac:dyDescent="0.3">
      <c r="P873" t="s">
        <v>1721</v>
      </c>
    </row>
    <row r="874" spans="16:16" x14ac:dyDescent="0.3">
      <c r="P874" t="s">
        <v>1722</v>
      </c>
    </row>
    <row r="875" spans="16:16" x14ac:dyDescent="0.3">
      <c r="P875" t="s">
        <v>1723</v>
      </c>
    </row>
    <row r="876" spans="16:16" x14ac:dyDescent="0.3">
      <c r="P876" t="s">
        <v>1724</v>
      </c>
    </row>
    <row r="877" spans="16:16" x14ac:dyDescent="0.3">
      <c r="P877" t="s">
        <v>1725</v>
      </c>
    </row>
    <row r="878" spans="16:16" x14ac:dyDescent="0.3">
      <c r="P878" t="s">
        <v>1726</v>
      </c>
    </row>
    <row r="879" spans="16:16" x14ac:dyDescent="0.3">
      <c r="P879" t="s">
        <v>1727</v>
      </c>
    </row>
    <row r="880" spans="16:16" x14ac:dyDescent="0.3">
      <c r="P880" t="s">
        <v>1728</v>
      </c>
    </row>
    <row r="881" spans="16:16" x14ac:dyDescent="0.3">
      <c r="P881" t="s">
        <v>1729</v>
      </c>
    </row>
    <row r="882" spans="16:16" x14ac:dyDescent="0.3">
      <c r="P882" t="s">
        <v>1730</v>
      </c>
    </row>
    <row r="883" spans="16:16" x14ac:dyDescent="0.3">
      <c r="P883" t="s">
        <v>1731</v>
      </c>
    </row>
    <row r="884" spans="16:16" x14ac:dyDescent="0.3">
      <c r="P884" t="s">
        <v>1732</v>
      </c>
    </row>
    <row r="885" spans="16:16" x14ac:dyDescent="0.3">
      <c r="P885" t="s">
        <v>1733</v>
      </c>
    </row>
    <row r="886" spans="16:16" x14ac:dyDescent="0.3">
      <c r="P886" t="s">
        <v>1734</v>
      </c>
    </row>
    <row r="887" spans="16:16" x14ac:dyDescent="0.3">
      <c r="P887" t="s">
        <v>1735</v>
      </c>
    </row>
    <row r="888" spans="16:16" x14ac:dyDescent="0.3">
      <c r="P888" t="s">
        <v>1736</v>
      </c>
    </row>
    <row r="889" spans="16:16" x14ac:dyDescent="0.3">
      <c r="P889" t="s">
        <v>1737</v>
      </c>
    </row>
    <row r="890" spans="16:16" x14ac:dyDescent="0.3">
      <c r="P890" t="s">
        <v>1738</v>
      </c>
    </row>
    <row r="891" spans="16:16" x14ac:dyDescent="0.3">
      <c r="P891" t="s">
        <v>1739</v>
      </c>
    </row>
    <row r="892" spans="16:16" x14ac:dyDescent="0.3">
      <c r="P892" t="s">
        <v>1740</v>
      </c>
    </row>
    <row r="893" spans="16:16" x14ac:dyDescent="0.3">
      <c r="P893" t="s">
        <v>1741</v>
      </c>
    </row>
    <row r="894" spans="16:16" x14ac:dyDescent="0.3">
      <c r="P894" t="s">
        <v>1742</v>
      </c>
    </row>
    <row r="895" spans="16:16" x14ac:dyDescent="0.3">
      <c r="P895" t="s">
        <v>1743</v>
      </c>
    </row>
    <row r="896" spans="16:16" x14ac:dyDescent="0.3">
      <c r="P896" t="s">
        <v>1744</v>
      </c>
    </row>
    <row r="897" spans="16:16" x14ac:dyDescent="0.3">
      <c r="P897" t="s">
        <v>1745</v>
      </c>
    </row>
    <row r="898" spans="16:16" x14ac:dyDescent="0.3">
      <c r="P898" t="s">
        <v>1746</v>
      </c>
    </row>
    <row r="899" spans="16:16" x14ac:dyDescent="0.3">
      <c r="P899" t="s">
        <v>1747</v>
      </c>
    </row>
    <row r="900" spans="16:16" x14ac:dyDescent="0.3">
      <c r="P900" t="s">
        <v>1748</v>
      </c>
    </row>
    <row r="901" spans="16:16" x14ac:dyDescent="0.3">
      <c r="P901" t="s">
        <v>1749</v>
      </c>
    </row>
    <row r="902" spans="16:16" x14ac:dyDescent="0.3">
      <c r="P902" t="s">
        <v>1750</v>
      </c>
    </row>
    <row r="903" spans="16:16" x14ac:dyDescent="0.3">
      <c r="P903" t="s">
        <v>1751</v>
      </c>
    </row>
    <row r="904" spans="16:16" x14ac:dyDescent="0.3">
      <c r="P904" t="s">
        <v>1752</v>
      </c>
    </row>
    <row r="905" spans="16:16" x14ac:dyDescent="0.3">
      <c r="P905" t="s">
        <v>1753</v>
      </c>
    </row>
    <row r="906" spans="16:16" x14ac:dyDescent="0.3">
      <c r="P906" t="s">
        <v>1754</v>
      </c>
    </row>
    <row r="907" spans="16:16" x14ac:dyDescent="0.3">
      <c r="P907" t="s">
        <v>1755</v>
      </c>
    </row>
    <row r="908" spans="16:16" x14ac:dyDescent="0.3">
      <c r="P908" t="s">
        <v>1756</v>
      </c>
    </row>
    <row r="909" spans="16:16" x14ac:dyDescent="0.3">
      <c r="P909" t="s">
        <v>1757</v>
      </c>
    </row>
    <row r="910" spans="16:16" x14ac:dyDescent="0.3">
      <c r="P910" t="s">
        <v>1758</v>
      </c>
    </row>
    <row r="911" spans="16:16" x14ac:dyDescent="0.3">
      <c r="P911" t="s">
        <v>1759</v>
      </c>
    </row>
    <row r="912" spans="16:16" x14ac:dyDescent="0.3">
      <c r="P912" t="s">
        <v>1760</v>
      </c>
    </row>
    <row r="913" spans="16:16" x14ac:dyDescent="0.3">
      <c r="P913" t="s">
        <v>1761</v>
      </c>
    </row>
    <row r="914" spans="16:16" x14ac:dyDescent="0.3">
      <c r="P914" t="s">
        <v>1762</v>
      </c>
    </row>
    <row r="915" spans="16:16" x14ac:dyDescent="0.3">
      <c r="P915" t="s">
        <v>1763</v>
      </c>
    </row>
    <row r="916" spans="16:16" x14ac:dyDescent="0.3">
      <c r="P916" t="s">
        <v>1764</v>
      </c>
    </row>
    <row r="917" spans="16:16" x14ac:dyDescent="0.3">
      <c r="P917" t="s">
        <v>1765</v>
      </c>
    </row>
    <row r="918" spans="16:16" x14ac:dyDescent="0.3">
      <c r="P918" t="s">
        <v>1766</v>
      </c>
    </row>
    <row r="919" spans="16:16" x14ac:dyDescent="0.3">
      <c r="P919" t="s">
        <v>1767</v>
      </c>
    </row>
    <row r="920" spans="16:16" x14ac:dyDescent="0.3">
      <c r="P920" t="s">
        <v>1768</v>
      </c>
    </row>
    <row r="921" spans="16:16" x14ac:dyDescent="0.3">
      <c r="P921" t="s">
        <v>1769</v>
      </c>
    </row>
    <row r="922" spans="16:16" x14ac:dyDescent="0.3">
      <c r="P922" t="s">
        <v>1770</v>
      </c>
    </row>
    <row r="923" spans="16:16" x14ac:dyDescent="0.3">
      <c r="P923" t="s">
        <v>1771</v>
      </c>
    </row>
    <row r="924" spans="16:16" x14ac:dyDescent="0.3">
      <c r="P924" t="s">
        <v>1772</v>
      </c>
    </row>
    <row r="925" spans="16:16" x14ac:dyDescent="0.3">
      <c r="P925" t="s">
        <v>1773</v>
      </c>
    </row>
    <row r="926" spans="16:16" x14ac:dyDescent="0.3">
      <c r="P926" t="s">
        <v>1774</v>
      </c>
    </row>
    <row r="927" spans="16:16" x14ac:dyDescent="0.3">
      <c r="P927" t="s">
        <v>1775</v>
      </c>
    </row>
    <row r="928" spans="16:16" x14ac:dyDescent="0.3">
      <c r="P928" t="s">
        <v>1776</v>
      </c>
    </row>
    <row r="929" spans="16:16" x14ac:dyDescent="0.3">
      <c r="P929" t="s">
        <v>1777</v>
      </c>
    </row>
    <row r="930" spans="16:16" x14ac:dyDescent="0.3">
      <c r="P930" t="s">
        <v>1778</v>
      </c>
    </row>
    <row r="931" spans="16:16" x14ac:dyDescent="0.3">
      <c r="P931" t="s">
        <v>1779</v>
      </c>
    </row>
    <row r="932" spans="16:16" x14ac:dyDescent="0.3">
      <c r="P932" t="s">
        <v>1780</v>
      </c>
    </row>
    <row r="933" spans="16:16" x14ac:dyDescent="0.3">
      <c r="P933" t="s">
        <v>1781</v>
      </c>
    </row>
    <row r="934" spans="16:16" x14ac:dyDescent="0.3">
      <c r="P934" t="s">
        <v>1782</v>
      </c>
    </row>
    <row r="935" spans="16:16" x14ac:dyDescent="0.3">
      <c r="P935" t="s">
        <v>1783</v>
      </c>
    </row>
    <row r="936" spans="16:16" x14ac:dyDescent="0.3">
      <c r="P936" t="s">
        <v>1784</v>
      </c>
    </row>
    <row r="937" spans="16:16" x14ac:dyDescent="0.3">
      <c r="P937" t="s">
        <v>1785</v>
      </c>
    </row>
    <row r="938" spans="16:16" x14ac:dyDescent="0.3">
      <c r="P938" t="s">
        <v>1786</v>
      </c>
    </row>
    <row r="939" spans="16:16" x14ac:dyDescent="0.3">
      <c r="P939" t="s">
        <v>1787</v>
      </c>
    </row>
    <row r="940" spans="16:16" x14ac:dyDescent="0.3">
      <c r="P940" t="s">
        <v>1788</v>
      </c>
    </row>
    <row r="941" spans="16:16" x14ac:dyDescent="0.3">
      <c r="P941" t="s">
        <v>1789</v>
      </c>
    </row>
    <row r="942" spans="16:16" x14ac:dyDescent="0.3">
      <c r="P942" t="s">
        <v>1790</v>
      </c>
    </row>
    <row r="943" spans="16:16" x14ac:dyDescent="0.3">
      <c r="P943" t="s">
        <v>1791</v>
      </c>
    </row>
    <row r="944" spans="16:16" x14ac:dyDescent="0.3">
      <c r="P944" t="s">
        <v>1792</v>
      </c>
    </row>
    <row r="945" spans="16:16" x14ac:dyDescent="0.3">
      <c r="P945" t="s">
        <v>1793</v>
      </c>
    </row>
    <row r="946" spans="16:16" x14ac:dyDescent="0.3">
      <c r="P946" t="s">
        <v>1794</v>
      </c>
    </row>
    <row r="947" spans="16:16" x14ac:dyDescent="0.3">
      <c r="P947" t="s">
        <v>1795</v>
      </c>
    </row>
    <row r="948" spans="16:16" x14ac:dyDescent="0.3">
      <c r="P948" t="s">
        <v>1796</v>
      </c>
    </row>
    <row r="949" spans="16:16" x14ac:dyDescent="0.3">
      <c r="P949" t="s">
        <v>1797</v>
      </c>
    </row>
    <row r="950" spans="16:16" x14ac:dyDescent="0.3">
      <c r="P950" t="s">
        <v>1798</v>
      </c>
    </row>
    <row r="951" spans="16:16" x14ac:dyDescent="0.3">
      <c r="P951" t="s">
        <v>1799</v>
      </c>
    </row>
    <row r="952" spans="16:16" x14ac:dyDescent="0.3">
      <c r="P952" t="s">
        <v>1800</v>
      </c>
    </row>
    <row r="953" spans="16:16" x14ac:dyDescent="0.3">
      <c r="P953" t="s">
        <v>1801</v>
      </c>
    </row>
    <row r="954" spans="16:16" x14ac:dyDescent="0.3">
      <c r="P954" t="s">
        <v>1802</v>
      </c>
    </row>
    <row r="955" spans="16:16" x14ac:dyDescent="0.3">
      <c r="P955" t="s">
        <v>1803</v>
      </c>
    </row>
    <row r="956" spans="16:16" x14ac:dyDescent="0.3">
      <c r="P956" t="s">
        <v>1804</v>
      </c>
    </row>
    <row r="957" spans="16:16" x14ac:dyDescent="0.3">
      <c r="P957" t="s">
        <v>1805</v>
      </c>
    </row>
    <row r="958" spans="16:16" x14ac:dyDescent="0.3">
      <c r="P958" t="s">
        <v>1806</v>
      </c>
    </row>
    <row r="959" spans="16:16" x14ac:dyDescent="0.3">
      <c r="P959" t="s">
        <v>1807</v>
      </c>
    </row>
    <row r="960" spans="16:16" x14ac:dyDescent="0.3">
      <c r="P960" t="s">
        <v>1808</v>
      </c>
    </row>
    <row r="961" spans="16:16" x14ac:dyDescent="0.3">
      <c r="P961" t="s">
        <v>1809</v>
      </c>
    </row>
    <row r="962" spans="16:16" x14ac:dyDescent="0.3">
      <c r="P962" t="s">
        <v>1810</v>
      </c>
    </row>
    <row r="963" spans="16:16" x14ac:dyDescent="0.3">
      <c r="P963" t="s">
        <v>1811</v>
      </c>
    </row>
    <row r="964" spans="16:16" x14ac:dyDescent="0.3">
      <c r="P964" t="s">
        <v>1812</v>
      </c>
    </row>
    <row r="965" spans="16:16" x14ac:dyDescent="0.3">
      <c r="P965" t="s">
        <v>1813</v>
      </c>
    </row>
    <row r="966" spans="16:16" x14ac:dyDescent="0.3">
      <c r="P966" t="s">
        <v>1814</v>
      </c>
    </row>
    <row r="967" spans="16:16" x14ac:dyDescent="0.3">
      <c r="P967" t="s">
        <v>1815</v>
      </c>
    </row>
    <row r="968" spans="16:16" x14ac:dyDescent="0.3">
      <c r="P968" t="s">
        <v>1816</v>
      </c>
    </row>
    <row r="969" spans="16:16" x14ac:dyDescent="0.3">
      <c r="P969" t="s">
        <v>1817</v>
      </c>
    </row>
    <row r="970" spans="16:16" x14ac:dyDescent="0.3">
      <c r="P970" t="s">
        <v>1818</v>
      </c>
    </row>
    <row r="971" spans="16:16" x14ac:dyDescent="0.3">
      <c r="P971" t="s">
        <v>1819</v>
      </c>
    </row>
    <row r="972" spans="16:16" x14ac:dyDescent="0.3">
      <c r="P972" t="s">
        <v>1820</v>
      </c>
    </row>
    <row r="973" spans="16:16" x14ac:dyDescent="0.3">
      <c r="P973" t="s">
        <v>1821</v>
      </c>
    </row>
    <row r="974" spans="16:16" x14ac:dyDescent="0.3">
      <c r="P974" t="s">
        <v>1822</v>
      </c>
    </row>
    <row r="975" spans="16:16" x14ac:dyDescent="0.3">
      <c r="P975" t="s">
        <v>1823</v>
      </c>
    </row>
    <row r="976" spans="16:16" x14ac:dyDescent="0.3">
      <c r="P976" t="s">
        <v>1824</v>
      </c>
    </row>
    <row r="977" spans="16:16" x14ac:dyDescent="0.3">
      <c r="P977" t="s">
        <v>1825</v>
      </c>
    </row>
    <row r="978" spans="16:16" x14ac:dyDescent="0.3">
      <c r="P978" t="s">
        <v>1826</v>
      </c>
    </row>
    <row r="979" spans="16:16" x14ac:dyDescent="0.3">
      <c r="P979" t="s">
        <v>1827</v>
      </c>
    </row>
    <row r="980" spans="16:16" x14ac:dyDescent="0.3">
      <c r="P980" t="s">
        <v>1828</v>
      </c>
    </row>
    <row r="981" spans="16:16" x14ac:dyDescent="0.3">
      <c r="P981" t="s">
        <v>1829</v>
      </c>
    </row>
    <row r="982" spans="16:16" x14ac:dyDescent="0.3">
      <c r="P982" t="s">
        <v>1830</v>
      </c>
    </row>
    <row r="983" spans="16:16" x14ac:dyDescent="0.3">
      <c r="P983" t="s">
        <v>1831</v>
      </c>
    </row>
    <row r="984" spans="16:16" x14ac:dyDescent="0.3">
      <c r="P984" t="s">
        <v>1832</v>
      </c>
    </row>
    <row r="985" spans="16:16" x14ac:dyDescent="0.3">
      <c r="P985" t="s">
        <v>1833</v>
      </c>
    </row>
    <row r="986" spans="16:16" x14ac:dyDescent="0.3">
      <c r="P986" t="s">
        <v>1834</v>
      </c>
    </row>
    <row r="987" spans="16:16" x14ac:dyDescent="0.3">
      <c r="P987" t="s">
        <v>1835</v>
      </c>
    </row>
    <row r="988" spans="16:16" x14ac:dyDescent="0.3">
      <c r="P988" t="s">
        <v>1836</v>
      </c>
    </row>
    <row r="989" spans="16:16" x14ac:dyDescent="0.3">
      <c r="P989" t="s">
        <v>1837</v>
      </c>
    </row>
    <row r="990" spans="16:16" x14ac:dyDescent="0.3">
      <c r="P990" t="s">
        <v>1838</v>
      </c>
    </row>
    <row r="991" spans="16:16" x14ac:dyDescent="0.3">
      <c r="P991" t="s">
        <v>1839</v>
      </c>
    </row>
    <row r="992" spans="16:16" x14ac:dyDescent="0.3">
      <c r="P992" t="s">
        <v>1840</v>
      </c>
    </row>
    <row r="993" spans="16:16" x14ac:dyDescent="0.3">
      <c r="P993" t="s">
        <v>1841</v>
      </c>
    </row>
    <row r="994" spans="16:16" x14ac:dyDescent="0.3">
      <c r="P994" t="s">
        <v>1842</v>
      </c>
    </row>
    <row r="995" spans="16:16" x14ac:dyDescent="0.3">
      <c r="P995" t="s">
        <v>1843</v>
      </c>
    </row>
    <row r="996" spans="16:16" x14ac:dyDescent="0.3">
      <c r="P996" t="s">
        <v>1844</v>
      </c>
    </row>
    <row r="997" spans="16:16" x14ac:dyDescent="0.3">
      <c r="P997" t="s">
        <v>1845</v>
      </c>
    </row>
    <row r="998" spans="16:16" x14ac:dyDescent="0.3">
      <c r="P998" t="s">
        <v>1846</v>
      </c>
    </row>
    <row r="999" spans="16:16" x14ac:dyDescent="0.3">
      <c r="P999" t="s">
        <v>1847</v>
      </c>
    </row>
    <row r="1000" spans="16:16" x14ac:dyDescent="0.3">
      <c r="P1000" t="s">
        <v>1848</v>
      </c>
    </row>
    <row r="1001" spans="16:16" x14ac:dyDescent="0.3">
      <c r="P1001" t="s">
        <v>1849</v>
      </c>
    </row>
    <row r="1002" spans="16:16" x14ac:dyDescent="0.3">
      <c r="P1002" t="s">
        <v>1850</v>
      </c>
    </row>
    <row r="1003" spans="16:16" x14ac:dyDescent="0.3">
      <c r="P1003" t="s">
        <v>1851</v>
      </c>
    </row>
    <row r="1004" spans="16:16" x14ac:dyDescent="0.3">
      <c r="P1004" t="s">
        <v>1852</v>
      </c>
    </row>
    <row r="1005" spans="16:16" x14ac:dyDescent="0.3">
      <c r="P1005" t="s">
        <v>1853</v>
      </c>
    </row>
    <row r="1006" spans="16:16" x14ac:dyDescent="0.3">
      <c r="P1006" t="s">
        <v>1854</v>
      </c>
    </row>
    <row r="1007" spans="16:16" x14ac:dyDescent="0.3">
      <c r="P1007" t="s">
        <v>1855</v>
      </c>
    </row>
    <row r="1008" spans="16:16" x14ac:dyDescent="0.3">
      <c r="P1008" t="s">
        <v>1856</v>
      </c>
    </row>
    <row r="1009" spans="16:16" x14ac:dyDescent="0.3">
      <c r="P1009" t="s">
        <v>1857</v>
      </c>
    </row>
    <row r="1010" spans="16:16" x14ac:dyDescent="0.3">
      <c r="P1010" t="s">
        <v>1858</v>
      </c>
    </row>
    <row r="1011" spans="16:16" x14ac:dyDescent="0.3">
      <c r="P1011" t="s">
        <v>1859</v>
      </c>
    </row>
    <row r="1012" spans="16:16" x14ac:dyDescent="0.3">
      <c r="P1012" t="s">
        <v>1860</v>
      </c>
    </row>
    <row r="1013" spans="16:16" x14ac:dyDescent="0.3">
      <c r="P1013" t="s">
        <v>1861</v>
      </c>
    </row>
    <row r="1014" spans="16:16" x14ac:dyDescent="0.3">
      <c r="P1014" t="s">
        <v>1862</v>
      </c>
    </row>
    <row r="1015" spans="16:16" x14ac:dyDescent="0.3">
      <c r="P1015" t="s">
        <v>1863</v>
      </c>
    </row>
    <row r="1016" spans="16:16" x14ac:dyDescent="0.3">
      <c r="P1016" t="s">
        <v>1864</v>
      </c>
    </row>
    <row r="1017" spans="16:16" x14ac:dyDescent="0.3">
      <c r="P1017" t="s">
        <v>1865</v>
      </c>
    </row>
    <row r="1018" spans="16:16" x14ac:dyDescent="0.3">
      <c r="P1018" t="s">
        <v>1866</v>
      </c>
    </row>
    <row r="1019" spans="16:16" x14ac:dyDescent="0.3">
      <c r="P1019" t="s">
        <v>1867</v>
      </c>
    </row>
    <row r="1020" spans="16:16" x14ac:dyDescent="0.3">
      <c r="P1020" t="s">
        <v>1868</v>
      </c>
    </row>
    <row r="1021" spans="16:16" x14ac:dyDescent="0.3">
      <c r="P1021" t="s">
        <v>1869</v>
      </c>
    </row>
    <row r="1022" spans="16:16" x14ac:dyDescent="0.3">
      <c r="P1022" t="s">
        <v>1870</v>
      </c>
    </row>
    <row r="1023" spans="16:16" x14ac:dyDescent="0.3">
      <c r="P1023" t="s">
        <v>1871</v>
      </c>
    </row>
    <row r="1024" spans="16:16" x14ac:dyDescent="0.3">
      <c r="P1024" t="s">
        <v>1872</v>
      </c>
    </row>
    <row r="1025" spans="16:16" x14ac:dyDescent="0.3">
      <c r="P1025" t="s">
        <v>1873</v>
      </c>
    </row>
    <row r="1026" spans="16:16" x14ac:dyDescent="0.3">
      <c r="P1026" t="s">
        <v>1874</v>
      </c>
    </row>
    <row r="1027" spans="16:16" x14ac:dyDescent="0.3">
      <c r="P1027" t="s">
        <v>1875</v>
      </c>
    </row>
    <row r="1028" spans="16:16" x14ac:dyDescent="0.3">
      <c r="P1028" t="s">
        <v>1876</v>
      </c>
    </row>
    <row r="1029" spans="16:16" x14ac:dyDescent="0.3">
      <c r="P1029" t="s">
        <v>1877</v>
      </c>
    </row>
    <row r="1030" spans="16:16" x14ac:dyDescent="0.3">
      <c r="P1030" t="s">
        <v>1878</v>
      </c>
    </row>
    <row r="1031" spans="16:16" x14ac:dyDescent="0.3">
      <c r="P1031" t="s">
        <v>1879</v>
      </c>
    </row>
    <row r="1032" spans="16:16" x14ac:dyDescent="0.3">
      <c r="P1032" t="s">
        <v>1880</v>
      </c>
    </row>
    <row r="1033" spans="16:16" x14ac:dyDescent="0.3">
      <c r="P1033" t="s">
        <v>1881</v>
      </c>
    </row>
    <row r="1034" spans="16:16" x14ac:dyDescent="0.3">
      <c r="P1034" t="s">
        <v>1882</v>
      </c>
    </row>
    <row r="1035" spans="16:16" x14ac:dyDescent="0.3">
      <c r="P1035" t="s">
        <v>1883</v>
      </c>
    </row>
    <row r="1036" spans="16:16" x14ac:dyDescent="0.3">
      <c r="P1036" t="s">
        <v>1884</v>
      </c>
    </row>
    <row r="1037" spans="16:16" x14ac:dyDescent="0.3">
      <c r="P1037" t="s">
        <v>1885</v>
      </c>
    </row>
    <row r="1038" spans="16:16" x14ac:dyDescent="0.3">
      <c r="P1038" t="s">
        <v>1886</v>
      </c>
    </row>
    <row r="1039" spans="16:16" x14ac:dyDescent="0.3">
      <c r="P1039" t="s">
        <v>1887</v>
      </c>
    </row>
    <row r="1040" spans="16:16" x14ac:dyDescent="0.3">
      <c r="P1040" t="s">
        <v>1888</v>
      </c>
    </row>
    <row r="1041" spans="16:16" x14ac:dyDescent="0.3">
      <c r="P1041" t="s">
        <v>1889</v>
      </c>
    </row>
    <row r="1042" spans="16:16" x14ac:dyDescent="0.3">
      <c r="P1042" t="s">
        <v>1890</v>
      </c>
    </row>
    <row r="1043" spans="16:16" x14ac:dyDescent="0.3">
      <c r="P1043" t="s">
        <v>1891</v>
      </c>
    </row>
    <row r="1044" spans="16:16" x14ac:dyDescent="0.3">
      <c r="P1044" t="s">
        <v>1892</v>
      </c>
    </row>
    <row r="1045" spans="16:16" x14ac:dyDescent="0.3">
      <c r="P1045" t="s">
        <v>1893</v>
      </c>
    </row>
    <row r="1046" spans="16:16" x14ac:dyDescent="0.3">
      <c r="P1046" t="s">
        <v>1894</v>
      </c>
    </row>
    <row r="1047" spans="16:16" x14ac:dyDescent="0.3">
      <c r="P1047" t="s">
        <v>1895</v>
      </c>
    </row>
    <row r="1048" spans="16:16" x14ac:dyDescent="0.3">
      <c r="P1048" t="s">
        <v>1896</v>
      </c>
    </row>
    <row r="1049" spans="16:16" x14ac:dyDescent="0.3">
      <c r="P1049" t="s">
        <v>1897</v>
      </c>
    </row>
    <row r="1050" spans="16:16" x14ac:dyDescent="0.3">
      <c r="P1050" t="s">
        <v>1898</v>
      </c>
    </row>
    <row r="1051" spans="16:16" x14ac:dyDescent="0.3">
      <c r="P1051" t="s">
        <v>1899</v>
      </c>
    </row>
    <row r="1052" spans="16:16" x14ac:dyDescent="0.3">
      <c r="P1052" t="s">
        <v>1900</v>
      </c>
    </row>
    <row r="1053" spans="16:16" x14ac:dyDescent="0.3">
      <c r="P1053" t="s">
        <v>1901</v>
      </c>
    </row>
    <row r="1054" spans="16:16" x14ac:dyDescent="0.3">
      <c r="P1054" t="s">
        <v>1902</v>
      </c>
    </row>
    <row r="1055" spans="16:16" x14ac:dyDescent="0.3">
      <c r="P1055" t="s">
        <v>1903</v>
      </c>
    </row>
    <row r="1056" spans="16:16" x14ac:dyDescent="0.3">
      <c r="P1056" t="s">
        <v>1904</v>
      </c>
    </row>
    <row r="1057" spans="16:16" x14ac:dyDescent="0.3">
      <c r="P1057" t="s">
        <v>1905</v>
      </c>
    </row>
    <row r="1058" spans="16:16" x14ac:dyDescent="0.3">
      <c r="P1058" t="s">
        <v>1906</v>
      </c>
    </row>
    <row r="1059" spans="16:16" x14ac:dyDescent="0.3">
      <c r="P1059" t="s">
        <v>1907</v>
      </c>
    </row>
    <row r="1060" spans="16:16" x14ac:dyDescent="0.3">
      <c r="P1060" t="s">
        <v>1908</v>
      </c>
    </row>
    <row r="1061" spans="16:16" x14ac:dyDescent="0.3">
      <c r="P1061" t="s">
        <v>1909</v>
      </c>
    </row>
    <row r="1062" spans="16:16" x14ac:dyDescent="0.3">
      <c r="P1062" t="s">
        <v>1910</v>
      </c>
    </row>
    <row r="1063" spans="16:16" x14ac:dyDescent="0.3">
      <c r="P1063" t="s">
        <v>1911</v>
      </c>
    </row>
    <row r="1064" spans="16:16" x14ac:dyDescent="0.3">
      <c r="P1064" t="s">
        <v>1912</v>
      </c>
    </row>
    <row r="1065" spans="16:16" x14ac:dyDescent="0.3">
      <c r="P1065" t="s">
        <v>1913</v>
      </c>
    </row>
    <row r="1066" spans="16:16" x14ac:dyDescent="0.3">
      <c r="P1066" t="s">
        <v>1914</v>
      </c>
    </row>
    <row r="1067" spans="16:16" x14ac:dyDescent="0.3">
      <c r="P1067" t="s">
        <v>1915</v>
      </c>
    </row>
    <row r="1068" spans="16:16" x14ac:dyDescent="0.3">
      <c r="P1068" t="s">
        <v>1916</v>
      </c>
    </row>
    <row r="1069" spans="16:16" x14ac:dyDescent="0.3">
      <c r="P1069" t="s">
        <v>1917</v>
      </c>
    </row>
    <row r="1070" spans="16:16" x14ac:dyDescent="0.3">
      <c r="P1070" t="s">
        <v>1918</v>
      </c>
    </row>
    <row r="1071" spans="16:16" x14ac:dyDescent="0.3">
      <c r="P1071" t="s">
        <v>1919</v>
      </c>
    </row>
    <row r="1072" spans="16:16" x14ac:dyDescent="0.3">
      <c r="P1072" t="s">
        <v>1920</v>
      </c>
    </row>
    <row r="1073" spans="16:16" x14ac:dyDescent="0.3">
      <c r="P1073" t="s">
        <v>1921</v>
      </c>
    </row>
    <row r="1074" spans="16:16" x14ac:dyDescent="0.3">
      <c r="P1074" t="s">
        <v>1922</v>
      </c>
    </row>
    <row r="1075" spans="16:16" x14ac:dyDescent="0.3">
      <c r="P1075" t="s">
        <v>1923</v>
      </c>
    </row>
    <row r="1076" spans="16:16" x14ac:dyDescent="0.3">
      <c r="P1076" t="s">
        <v>1924</v>
      </c>
    </row>
    <row r="1077" spans="16:16" x14ac:dyDescent="0.3">
      <c r="P1077" t="s">
        <v>1925</v>
      </c>
    </row>
    <row r="1078" spans="16:16" x14ac:dyDescent="0.3">
      <c r="P1078" t="s">
        <v>1926</v>
      </c>
    </row>
    <row r="1079" spans="16:16" x14ac:dyDescent="0.3">
      <c r="P1079" t="s">
        <v>1927</v>
      </c>
    </row>
    <row r="1080" spans="16:16" x14ac:dyDescent="0.3">
      <c r="P1080" t="s">
        <v>1928</v>
      </c>
    </row>
    <row r="1081" spans="16:16" x14ac:dyDescent="0.3">
      <c r="P1081" t="s">
        <v>1929</v>
      </c>
    </row>
    <row r="1082" spans="16:16" x14ac:dyDescent="0.3">
      <c r="P1082" t="s">
        <v>1930</v>
      </c>
    </row>
    <row r="1083" spans="16:16" x14ac:dyDescent="0.3">
      <c r="P1083" t="s">
        <v>1931</v>
      </c>
    </row>
    <row r="1084" spans="16:16" x14ac:dyDescent="0.3">
      <c r="P1084" t="s">
        <v>1932</v>
      </c>
    </row>
    <row r="1085" spans="16:16" x14ac:dyDescent="0.3">
      <c r="P1085" t="s">
        <v>1933</v>
      </c>
    </row>
    <row r="1086" spans="16:16" x14ac:dyDescent="0.3">
      <c r="P1086" t="s">
        <v>1934</v>
      </c>
    </row>
    <row r="1087" spans="16:16" x14ac:dyDescent="0.3">
      <c r="P1087" t="s">
        <v>1935</v>
      </c>
    </row>
    <row r="1088" spans="16:16" x14ac:dyDescent="0.3">
      <c r="P1088" t="s">
        <v>1936</v>
      </c>
    </row>
    <row r="1089" spans="16:16" x14ac:dyDescent="0.3">
      <c r="P1089" t="s">
        <v>1937</v>
      </c>
    </row>
    <row r="1090" spans="16:16" x14ac:dyDescent="0.3">
      <c r="P1090" t="s">
        <v>1938</v>
      </c>
    </row>
    <row r="1091" spans="16:16" x14ac:dyDescent="0.3">
      <c r="P1091" t="s">
        <v>1939</v>
      </c>
    </row>
    <row r="1092" spans="16:16" x14ac:dyDescent="0.3">
      <c r="P1092" t="s">
        <v>1940</v>
      </c>
    </row>
    <row r="1093" spans="16:16" x14ac:dyDescent="0.3">
      <c r="P1093" t="s">
        <v>1941</v>
      </c>
    </row>
    <row r="1094" spans="16:16" x14ac:dyDescent="0.3">
      <c r="P1094" t="s">
        <v>1942</v>
      </c>
    </row>
    <row r="1095" spans="16:16" x14ac:dyDescent="0.3">
      <c r="P1095" t="s">
        <v>1943</v>
      </c>
    </row>
    <row r="1096" spans="16:16" x14ac:dyDescent="0.3">
      <c r="P1096" t="s">
        <v>1944</v>
      </c>
    </row>
    <row r="1097" spans="16:16" x14ac:dyDescent="0.3">
      <c r="P1097" t="s">
        <v>1945</v>
      </c>
    </row>
    <row r="1098" spans="16:16" x14ac:dyDescent="0.3">
      <c r="P1098" t="s">
        <v>1946</v>
      </c>
    </row>
    <row r="1099" spans="16:16" x14ac:dyDescent="0.3">
      <c r="P1099" t="s">
        <v>1947</v>
      </c>
    </row>
    <row r="1100" spans="16:16" x14ac:dyDescent="0.3">
      <c r="P1100" t="s">
        <v>1948</v>
      </c>
    </row>
    <row r="1101" spans="16:16" x14ac:dyDescent="0.3">
      <c r="P1101" t="s">
        <v>1949</v>
      </c>
    </row>
    <row r="1102" spans="16:16" x14ac:dyDescent="0.3">
      <c r="P1102" t="s">
        <v>1950</v>
      </c>
    </row>
    <row r="1103" spans="16:16" x14ac:dyDescent="0.3">
      <c r="P1103" t="s">
        <v>1951</v>
      </c>
    </row>
    <row r="1104" spans="16:16" x14ac:dyDescent="0.3">
      <c r="P1104" t="s">
        <v>1952</v>
      </c>
    </row>
    <row r="1105" spans="16:16" x14ac:dyDescent="0.3">
      <c r="P1105" t="s">
        <v>1953</v>
      </c>
    </row>
    <row r="1106" spans="16:16" x14ac:dyDescent="0.3">
      <c r="P1106" t="s">
        <v>1954</v>
      </c>
    </row>
    <row r="1107" spans="16:16" x14ac:dyDescent="0.3">
      <c r="P1107" t="s">
        <v>1955</v>
      </c>
    </row>
    <row r="1108" spans="16:16" x14ac:dyDescent="0.3">
      <c r="P1108" t="s">
        <v>1956</v>
      </c>
    </row>
    <row r="1109" spans="16:16" x14ac:dyDescent="0.3">
      <c r="P1109" t="s">
        <v>1957</v>
      </c>
    </row>
    <row r="1110" spans="16:16" x14ac:dyDescent="0.3">
      <c r="P1110" t="s">
        <v>1958</v>
      </c>
    </row>
    <row r="1111" spans="16:16" x14ac:dyDescent="0.3">
      <c r="P1111" t="s">
        <v>1959</v>
      </c>
    </row>
    <row r="1112" spans="16:16" x14ac:dyDescent="0.3">
      <c r="P1112" t="s">
        <v>1960</v>
      </c>
    </row>
    <row r="1113" spans="16:16" x14ac:dyDescent="0.3">
      <c r="P1113" t="s">
        <v>1961</v>
      </c>
    </row>
    <row r="1114" spans="16:16" x14ac:dyDescent="0.3">
      <c r="P1114" t="s">
        <v>1962</v>
      </c>
    </row>
    <row r="1115" spans="16:16" x14ac:dyDescent="0.3">
      <c r="P1115" t="s">
        <v>1963</v>
      </c>
    </row>
    <row r="1116" spans="16:16" x14ac:dyDescent="0.3">
      <c r="P1116" t="s">
        <v>1964</v>
      </c>
    </row>
    <row r="1117" spans="16:16" x14ac:dyDescent="0.3">
      <c r="P1117" t="s">
        <v>1965</v>
      </c>
    </row>
    <row r="1118" spans="16:16" x14ac:dyDescent="0.3">
      <c r="P1118" t="s">
        <v>1966</v>
      </c>
    </row>
    <row r="1119" spans="16:16" x14ac:dyDescent="0.3">
      <c r="P1119" t="s">
        <v>1967</v>
      </c>
    </row>
    <row r="1120" spans="16:16" x14ac:dyDescent="0.3">
      <c r="P1120" t="s">
        <v>1968</v>
      </c>
    </row>
    <row r="1121" spans="16:16" x14ac:dyDescent="0.3">
      <c r="P1121" t="s">
        <v>1969</v>
      </c>
    </row>
    <row r="1122" spans="16:16" x14ac:dyDescent="0.3">
      <c r="P1122" t="s">
        <v>1970</v>
      </c>
    </row>
    <row r="1123" spans="16:16" x14ac:dyDescent="0.3">
      <c r="P1123" t="s">
        <v>1971</v>
      </c>
    </row>
    <row r="1124" spans="16:16" x14ac:dyDescent="0.3">
      <c r="P1124" t="s">
        <v>1972</v>
      </c>
    </row>
    <row r="1125" spans="16:16" x14ac:dyDescent="0.3">
      <c r="P1125" t="s">
        <v>1973</v>
      </c>
    </row>
    <row r="1126" spans="16:16" x14ac:dyDescent="0.3">
      <c r="P1126" t="s">
        <v>1974</v>
      </c>
    </row>
    <row r="1127" spans="16:16" x14ac:dyDescent="0.3">
      <c r="P1127" t="s">
        <v>1975</v>
      </c>
    </row>
    <row r="1128" spans="16:16" x14ac:dyDescent="0.3">
      <c r="P1128" t="s">
        <v>1976</v>
      </c>
    </row>
    <row r="1129" spans="16:16" x14ac:dyDescent="0.3">
      <c r="P1129" t="s">
        <v>1977</v>
      </c>
    </row>
    <row r="1130" spans="16:16" x14ac:dyDescent="0.3">
      <c r="P1130" t="s">
        <v>1978</v>
      </c>
    </row>
    <row r="1131" spans="16:16" x14ac:dyDescent="0.3">
      <c r="P1131" t="s">
        <v>1979</v>
      </c>
    </row>
    <row r="1132" spans="16:16" x14ac:dyDescent="0.3">
      <c r="P1132" t="s">
        <v>1980</v>
      </c>
    </row>
    <row r="1133" spans="16:16" x14ac:dyDescent="0.3">
      <c r="P1133" t="s">
        <v>1981</v>
      </c>
    </row>
    <row r="1134" spans="16:16" x14ac:dyDescent="0.3">
      <c r="P1134" t="s">
        <v>1982</v>
      </c>
    </row>
    <row r="1135" spans="16:16" x14ac:dyDescent="0.3">
      <c r="P1135" t="s">
        <v>1983</v>
      </c>
    </row>
    <row r="1136" spans="16:16" x14ac:dyDescent="0.3">
      <c r="P1136" t="s">
        <v>1984</v>
      </c>
    </row>
    <row r="1137" spans="16:16" x14ac:dyDescent="0.3">
      <c r="P1137" t="s">
        <v>1985</v>
      </c>
    </row>
    <row r="1138" spans="16:16" x14ac:dyDescent="0.3">
      <c r="P1138" t="s">
        <v>1986</v>
      </c>
    </row>
    <row r="1139" spans="16:16" x14ac:dyDescent="0.3">
      <c r="P1139" t="s">
        <v>1987</v>
      </c>
    </row>
    <row r="1140" spans="16:16" x14ac:dyDescent="0.3">
      <c r="P1140" t="s">
        <v>1988</v>
      </c>
    </row>
    <row r="1141" spans="16:16" x14ac:dyDescent="0.3">
      <c r="P1141" t="s">
        <v>1989</v>
      </c>
    </row>
    <row r="1142" spans="16:16" x14ac:dyDescent="0.3">
      <c r="P1142" t="s">
        <v>1990</v>
      </c>
    </row>
    <row r="1143" spans="16:16" x14ac:dyDescent="0.3">
      <c r="P1143" t="s">
        <v>1991</v>
      </c>
    </row>
    <row r="1144" spans="16:16" x14ac:dyDescent="0.3">
      <c r="P1144" t="s">
        <v>1992</v>
      </c>
    </row>
    <row r="1145" spans="16:16" x14ac:dyDescent="0.3">
      <c r="P1145" t="s">
        <v>1993</v>
      </c>
    </row>
    <row r="1146" spans="16:16" x14ac:dyDescent="0.3">
      <c r="P1146" t="s">
        <v>1994</v>
      </c>
    </row>
    <row r="1147" spans="16:16" x14ac:dyDescent="0.3">
      <c r="P1147" t="s">
        <v>1995</v>
      </c>
    </row>
    <row r="1148" spans="16:16" x14ac:dyDescent="0.3">
      <c r="P1148" t="s">
        <v>1996</v>
      </c>
    </row>
    <row r="1149" spans="16:16" x14ac:dyDescent="0.3">
      <c r="P1149" t="s">
        <v>1997</v>
      </c>
    </row>
    <row r="1150" spans="16:16" x14ac:dyDescent="0.3">
      <c r="P1150" t="s">
        <v>1998</v>
      </c>
    </row>
    <row r="1151" spans="16:16" x14ac:dyDescent="0.3">
      <c r="P1151" t="s">
        <v>1999</v>
      </c>
    </row>
    <row r="1152" spans="16:16" x14ac:dyDescent="0.3">
      <c r="P1152" t="s">
        <v>2000</v>
      </c>
    </row>
    <row r="1153" spans="16:16" x14ac:dyDescent="0.3">
      <c r="P1153" t="s">
        <v>2001</v>
      </c>
    </row>
    <row r="1154" spans="16:16" x14ac:dyDescent="0.3">
      <c r="P1154" t="s">
        <v>2002</v>
      </c>
    </row>
    <row r="1155" spans="16:16" x14ac:dyDescent="0.3">
      <c r="P1155" t="s">
        <v>2003</v>
      </c>
    </row>
    <row r="1156" spans="16:16" x14ac:dyDescent="0.3">
      <c r="P1156" t="s">
        <v>2004</v>
      </c>
    </row>
    <row r="1157" spans="16:16" x14ac:dyDescent="0.3">
      <c r="P1157" t="s">
        <v>2005</v>
      </c>
    </row>
    <row r="1158" spans="16:16" x14ac:dyDescent="0.3">
      <c r="P1158" t="s">
        <v>2006</v>
      </c>
    </row>
    <row r="1159" spans="16:16" x14ac:dyDescent="0.3">
      <c r="P1159" t="s">
        <v>2007</v>
      </c>
    </row>
    <row r="1160" spans="16:16" x14ac:dyDescent="0.3">
      <c r="P1160" t="s">
        <v>2008</v>
      </c>
    </row>
    <row r="1161" spans="16:16" x14ac:dyDescent="0.3">
      <c r="P1161" t="s">
        <v>2009</v>
      </c>
    </row>
    <row r="1162" spans="16:16" x14ac:dyDescent="0.3">
      <c r="P1162" t="s">
        <v>2010</v>
      </c>
    </row>
    <row r="1163" spans="16:16" x14ac:dyDescent="0.3">
      <c r="P1163" t="s">
        <v>2011</v>
      </c>
    </row>
    <row r="1164" spans="16:16" x14ac:dyDescent="0.3">
      <c r="P1164" t="s">
        <v>2012</v>
      </c>
    </row>
    <row r="1165" spans="16:16" x14ac:dyDescent="0.3">
      <c r="P1165" t="s">
        <v>2013</v>
      </c>
    </row>
    <row r="1166" spans="16:16" x14ac:dyDescent="0.3">
      <c r="P1166" t="s">
        <v>2014</v>
      </c>
    </row>
    <row r="1167" spans="16:16" x14ac:dyDescent="0.3">
      <c r="P1167" t="s">
        <v>2015</v>
      </c>
    </row>
    <row r="1168" spans="16:16" x14ac:dyDescent="0.3">
      <c r="P1168" t="s">
        <v>2016</v>
      </c>
    </row>
    <row r="1169" spans="16:16" x14ac:dyDescent="0.3">
      <c r="P1169" t="s">
        <v>2017</v>
      </c>
    </row>
    <row r="1170" spans="16:16" x14ac:dyDescent="0.3">
      <c r="P1170" t="s">
        <v>2018</v>
      </c>
    </row>
    <row r="1171" spans="16:16" x14ac:dyDescent="0.3">
      <c r="P1171" t="s">
        <v>2019</v>
      </c>
    </row>
    <row r="1172" spans="16:16" x14ac:dyDescent="0.3">
      <c r="P1172" t="s">
        <v>2020</v>
      </c>
    </row>
    <row r="1173" spans="16:16" x14ac:dyDescent="0.3">
      <c r="P1173" t="s">
        <v>2021</v>
      </c>
    </row>
    <row r="1174" spans="16:16" x14ac:dyDescent="0.3">
      <c r="P1174" t="s">
        <v>2022</v>
      </c>
    </row>
    <row r="1175" spans="16:16" x14ac:dyDescent="0.3">
      <c r="P1175" t="s">
        <v>2023</v>
      </c>
    </row>
    <row r="1176" spans="16:16" x14ac:dyDescent="0.3">
      <c r="P1176" t="s">
        <v>2024</v>
      </c>
    </row>
    <row r="1177" spans="16:16" x14ac:dyDescent="0.3">
      <c r="P1177" t="s">
        <v>2025</v>
      </c>
    </row>
    <row r="1178" spans="16:16" x14ac:dyDescent="0.3">
      <c r="P1178" t="s">
        <v>2026</v>
      </c>
    </row>
    <row r="1179" spans="16:16" x14ac:dyDescent="0.3">
      <c r="P1179" t="s">
        <v>2027</v>
      </c>
    </row>
    <row r="1180" spans="16:16" x14ac:dyDescent="0.3">
      <c r="P1180" t="s">
        <v>2028</v>
      </c>
    </row>
    <row r="1181" spans="16:16" x14ac:dyDescent="0.3">
      <c r="P1181" t="s">
        <v>2029</v>
      </c>
    </row>
    <row r="1182" spans="16:16" x14ac:dyDescent="0.3">
      <c r="P1182" t="s">
        <v>2030</v>
      </c>
    </row>
    <row r="1183" spans="16:16" x14ac:dyDescent="0.3">
      <c r="P1183" t="s">
        <v>2031</v>
      </c>
    </row>
    <row r="1184" spans="16:16" x14ac:dyDescent="0.3">
      <c r="P1184" t="s">
        <v>2032</v>
      </c>
    </row>
    <row r="1185" spans="16:16" x14ac:dyDescent="0.3">
      <c r="P1185" t="s">
        <v>2033</v>
      </c>
    </row>
    <row r="1186" spans="16:16" x14ac:dyDescent="0.3">
      <c r="P1186" t="s">
        <v>2034</v>
      </c>
    </row>
    <row r="1187" spans="16:16" x14ac:dyDescent="0.3">
      <c r="P1187" t="s">
        <v>2035</v>
      </c>
    </row>
    <row r="1188" spans="16:16" x14ac:dyDescent="0.3">
      <c r="P1188" t="s">
        <v>2036</v>
      </c>
    </row>
    <row r="1189" spans="16:16" x14ac:dyDescent="0.3">
      <c r="P1189" t="s">
        <v>2037</v>
      </c>
    </row>
    <row r="1190" spans="16:16" x14ac:dyDescent="0.3">
      <c r="P1190" t="s">
        <v>2038</v>
      </c>
    </row>
    <row r="1191" spans="16:16" x14ac:dyDescent="0.3">
      <c r="P1191" t="s">
        <v>2039</v>
      </c>
    </row>
    <row r="1192" spans="16:16" x14ac:dyDescent="0.3">
      <c r="P1192" t="s">
        <v>2040</v>
      </c>
    </row>
    <row r="1193" spans="16:16" x14ac:dyDescent="0.3">
      <c r="P1193" t="s">
        <v>2041</v>
      </c>
    </row>
    <row r="1194" spans="16:16" x14ac:dyDescent="0.3">
      <c r="P1194" t="s">
        <v>2042</v>
      </c>
    </row>
    <row r="1195" spans="16:16" x14ac:dyDescent="0.3">
      <c r="P1195" t="s">
        <v>2043</v>
      </c>
    </row>
    <row r="1196" spans="16:16" x14ac:dyDescent="0.3">
      <c r="P1196" t="s">
        <v>2044</v>
      </c>
    </row>
    <row r="1197" spans="16:16" x14ac:dyDescent="0.3">
      <c r="P1197" t="s">
        <v>2045</v>
      </c>
    </row>
    <row r="1198" spans="16:16" x14ac:dyDescent="0.3">
      <c r="P1198" t="s">
        <v>2046</v>
      </c>
    </row>
    <row r="1199" spans="16:16" x14ac:dyDescent="0.3">
      <c r="P1199" t="s">
        <v>2047</v>
      </c>
    </row>
    <row r="1200" spans="16:16" x14ac:dyDescent="0.3">
      <c r="P1200" t="s">
        <v>2048</v>
      </c>
    </row>
    <row r="1201" spans="16:16" x14ac:dyDescent="0.3">
      <c r="P1201" t="s">
        <v>2049</v>
      </c>
    </row>
    <row r="1202" spans="16:16" x14ac:dyDescent="0.3">
      <c r="P1202" t="s">
        <v>2050</v>
      </c>
    </row>
    <row r="1203" spans="16:16" x14ac:dyDescent="0.3">
      <c r="P1203" t="s">
        <v>2051</v>
      </c>
    </row>
    <row r="1204" spans="16:16" x14ac:dyDescent="0.3">
      <c r="P1204" t="s">
        <v>2052</v>
      </c>
    </row>
    <row r="1205" spans="16:16" x14ac:dyDescent="0.3">
      <c r="P1205" t="s">
        <v>2053</v>
      </c>
    </row>
    <row r="1206" spans="16:16" x14ac:dyDescent="0.3">
      <c r="P1206" t="s">
        <v>2054</v>
      </c>
    </row>
    <row r="1207" spans="16:16" x14ac:dyDescent="0.3">
      <c r="P1207" t="s">
        <v>2055</v>
      </c>
    </row>
    <row r="1208" spans="16:16" x14ac:dyDescent="0.3">
      <c r="P1208" t="s">
        <v>2056</v>
      </c>
    </row>
    <row r="1209" spans="16:16" x14ac:dyDescent="0.3">
      <c r="P1209" t="s">
        <v>2057</v>
      </c>
    </row>
    <row r="1210" spans="16:16" x14ac:dyDescent="0.3">
      <c r="P1210" t="s">
        <v>2058</v>
      </c>
    </row>
    <row r="1211" spans="16:16" x14ac:dyDescent="0.3">
      <c r="P1211" t="s">
        <v>2059</v>
      </c>
    </row>
    <row r="1212" spans="16:16" x14ac:dyDescent="0.3">
      <c r="P1212" t="s">
        <v>2060</v>
      </c>
    </row>
    <row r="1213" spans="16:16" x14ac:dyDescent="0.3">
      <c r="P1213" t="s">
        <v>2061</v>
      </c>
    </row>
    <row r="1214" spans="16:16" x14ac:dyDescent="0.3">
      <c r="P1214" t="s">
        <v>2062</v>
      </c>
    </row>
    <row r="1215" spans="16:16" x14ac:dyDescent="0.3">
      <c r="P1215" t="s">
        <v>2063</v>
      </c>
    </row>
    <row r="1216" spans="16:16" x14ac:dyDescent="0.3">
      <c r="P1216" t="s">
        <v>2064</v>
      </c>
    </row>
    <row r="1217" spans="16:16" x14ac:dyDescent="0.3">
      <c r="P1217" t="s">
        <v>2065</v>
      </c>
    </row>
    <row r="1218" spans="16:16" x14ac:dyDescent="0.3">
      <c r="P1218" t="s">
        <v>2066</v>
      </c>
    </row>
    <row r="1219" spans="16:16" x14ac:dyDescent="0.3">
      <c r="P1219" t="s">
        <v>2067</v>
      </c>
    </row>
    <row r="1220" spans="16:16" x14ac:dyDescent="0.3">
      <c r="P1220" t="s">
        <v>2068</v>
      </c>
    </row>
    <row r="1221" spans="16:16" x14ac:dyDescent="0.3">
      <c r="P1221" t="s">
        <v>2069</v>
      </c>
    </row>
    <row r="1222" spans="16:16" x14ac:dyDescent="0.3">
      <c r="P1222" t="s">
        <v>2070</v>
      </c>
    </row>
    <row r="1223" spans="16:16" x14ac:dyDescent="0.3">
      <c r="P1223" t="s">
        <v>2071</v>
      </c>
    </row>
    <row r="1224" spans="16:16" x14ac:dyDescent="0.3">
      <c r="P1224" t="s">
        <v>2072</v>
      </c>
    </row>
    <row r="1225" spans="16:16" x14ac:dyDescent="0.3">
      <c r="P1225" t="s">
        <v>2073</v>
      </c>
    </row>
    <row r="1226" spans="16:16" x14ac:dyDescent="0.3">
      <c r="P1226" t="s">
        <v>2074</v>
      </c>
    </row>
    <row r="1227" spans="16:16" x14ac:dyDescent="0.3">
      <c r="P1227" t="s">
        <v>2075</v>
      </c>
    </row>
    <row r="1228" spans="16:16" x14ac:dyDescent="0.3">
      <c r="P1228" t="s">
        <v>2076</v>
      </c>
    </row>
    <row r="1229" spans="16:16" x14ac:dyDescent="0.3">
      <c r="P1229" t="s">
        <v>2077</v>
      </c>
    </row>
    <row r="1230" spans="16:16" x14ac:dyDescent="0.3">
      <c r="P1230" t="s">
        <v>2078</v>
      </c>
    </row>
    <row r="1231" spans="16:16" x14ac:dyDescent="0.3">
      <c r="P1231" t="s">
        <v>2079</v>
      </c>
    </row>
    <row r="1232" spans="16:16" x14ac:dyDescent="0.3">
      <c r="P1232" t="s">
        <v>2080</v>
      </c>
    </row>
    <row r="1233" spans="16:16" x14ac:dyDescent="0.3">
      <c r="P1233" t="s">
        <v>2081</v>
      </c>
    </row>
    <row r="1234" spans="16:16" x14ac:dyDescent="0.3">
      <c r="P1234" t="s">
        <v>2082</v>
      </c>
    </row>
    <row r="1235" spans="16:16" x14ac:dyDescent="0.3">
      <c r="P1235" t="s">
        <v>2083</v>
      </c>
    </row>
    <row r="1236" spans="16:16" x14ac:dyDescent="0.3">
      <c r="P1236" t="s">
        <v>2084</v>
      </c>
    </row>
    <row r="1237" spans="16:16" x14ac:dyDescent="0.3">
      <c r="P1237" t="s">
        <v>2085</v>
      </c>
    </row>
    <row r="1238" spans="16:16" x14ac:dyDescent="0.3">
      <c r="P1238" t="s">
        <v>2086</v>
      </c>
    </row>
    <row r="1239" spans="16:16" x14ac:dyDescent="0.3">
      <c r="P1239" t="s">
        <v>2087</v>
      </c>
    </row>
    <row r="1240" spans="16:16" x14ac:dyDescent="0.3">
      <c r="P1240" t="s">
        <v>2088</v>
      </c>
    </row>
    <row r="1241" spans="16:16" x14ac:dyDescent="0.3">
      <c r="P1241" t="s">
        <v>2089</v>
      </c>
    </row>
    <row r="1242" spans="16:16" x14ac:dyDescent="0.3">
      <c r="P1242" t="s">
        <v>2090</v>
      </c>
    </row>
    <row r="1243" spans="16:16" x14ac:dyDescent="0.3">
      <c r="P1243" t="s">
        <v>2091</v>
      </c>
    </row>
    <row r="1244" spans="16:16" x14ac:dyDescent="0.3">
      <c r="P1244" t="s">
        <v>2092</v>
      </c>
    </row>
    <row r="1245" spans="16:16" x14ac:dyDescent="0.3">
      <c r="P1245" t="s">
        <v>2093</v>
      </c>
    </row>
    <row r="1246" spans="16:16" x14ac:dyDescent="0.3">
      <c r="P1246" t="s">
        <v>2094</v>
      </c>
    </row>
    <row r="1247" spans="16:16" x14ac:dyDescent="0.3">
      <c r="P1247" t="s">
        <v>2095</v>
      </c>
    </row>
    <row r="1248" spans="16:16" x14ac:dyDescent="0.3">
      <c r="P1248" t="s">
        <v>2096</v>
      </c>
    </row>
    <row r="1249" spans="16:16" x14ac:dyDescent="0.3">
      <c r="P1249" t="s">
        <v>2097</v>
      </c>
    </row>
    <row r="1250" spans="16:16" x14ac:dyDescent="0.3">
      <c r="P1250" t="s">
        <v>2098</v>
      </c>
    </row>
    <row r="1251" spans="16:16" x14ac:dyDescent="0.3">
      <c r="P1251" t="s">
        <v>2099</v>
      </c>
    </row>
    <row r="1252" spans="16:16" x14ac:dyDescent="0.3">
      <c r="P1252" t="s">
        <v>2100</v>
      </c>
    </row>
    <row r="1253" spans="16:16" x14ac:dyDescent="0.3">
      <c r="P1253" t="s">
        <v>2101</v>
      </c>
    </row>
    <row r="1254" spans="16:16" x14ac:dyDescent="0.3">
      <c r="P1254" t="s">
        <v>2102</v>
      </c>
    </row>
    <row r="1255" spans="16:16" x14ac:dyDescent="0.3">
      <c r="P1255" t="s">
        <v>2103</v>
      </c>
    </row>
    <row r="1256" spans="16:16" x14ac:dyDescent="0.3">
      <c r="P1256" t="s">
        <v>2104</v>
      </c>
    </row>
    <row r="1257" spans="16:16" x14ac:dyDescent="0.3">
      <c r="P1257" t="s">
        <v>2105</v>
      </c>
    </row>
    <row r="1258" spans="16:16" x14ac:dyDescent="0.3">
      <c r="P1258" t="s">
        <v>2106</v>
      </c>
    </row>
    <row r="1259" spans="16:16" x14ac:dyDescent="0.3">
      <c r="P1259" t="s">
        <v>2107</v>
      </c>
    </row>
    <row r="1260" spans="16:16" x14ac:dyDescent="0.3">
      <c r="P1260" t="s">
        <v>2108</v>
      </c>
    </row>
    <row r="1261" spans="16:16" x14ac:dyDescent="0.3">
      <c r="P1261" t="s">
        <v>2109</v>
      </c>
    </row>
    <row r="1262" spans="16:16" x14ac:dyDescent="0.3">
      <c r="P1262" t="s">
        <v>2110</v>
      </c>
    </row>
    <row r="1263" spans="16:16" x14ac:dyDescent="0.3">
      <c r="P1263" t="s">
        <v>2111</v>
      </c>
    </row>
    <row r="1264" spans="16:16" x14ac:dyDescent="0.3">
      <c r="P1264" t="s">
        <v>2112</v>
      </c>
    </row>
    <row r="1265" spans="16:16" x14ac:dyDescent="0.3">
      <c r="P1265" t="s">
        <v>2113</v>
      </c>
    </row>
    <row r="1266" spans="16:16" x14ac:dyDescent="0.3">
      <c r="P1266" t="s">
        <v>2114</v>
      </c>
    </row>
    <row r="1267" spans="16:16" x14ac:dyDescent="0.3">
      <c r="P1267" t="s">
        <v>2115</v>
      </c>
    </row>
    <row r="1268" spans="16:16" x14ac:dyDescent="0.3">
      <c r="P1268" t="s">
        <v>2116</v>
      </c>
    </row>
    <row r="1269" spans="16:16" x14ac:dyDescent="0.3">
      <c r="P1269" t="s">
        <v>2117</v>
      </c>
    </row>
    <row r="1270" spans="16:16" x14ac:dyDescent="0.3">
      <c r="P1270" t="s">
        <v>2118</v>
      </c>
    </row>
    <row r="1271" spans="16:16" x14ac:dyDescent="0.3">
      <c r="P1271" t="s">
        <v>2119</v>
      </c>
    </row>
    <row r="1272" spans="16:16" x14ac:dyDescent="0.3">
      <c r="P1272" t="s">
        <v>2120</v>
      </c>
    </row>
    <row r="1273" spans="16:16" x14ac:dyDescent="0.3">
      <c r="P1273" t="s">
        <v>2121</v>
      </c>
    </row>
    <row r="1274" spans="16:16" x14ac:dyDescent="0.3">
      <c r="P1274" t="s">
        <v>2122</v>
      </c>
    </row>
    <row r="1275" spans="16:16" x14ac:dyDescent="0.3">
      <c r="P1275" t="s">
        <v>2123</v>
      </c>
    </row>
    <row r="1276" spans="16:16" x14ac:dyDescent="0.3">
      <c r="P1276" t="s">
        <v>2124</v>
      </c>
    </row>
    <row r="1277" spans="16:16" x14ac:dyDescent="0.3">
      <c r="P1277" t="s">
        <v>2125</v>
      </c>
    </row>
    <row r="1278" spans="16:16" x14ac:dyDescent="0.3">
      <c r="P1278" t="s">
        <v>2126</v>
      </c>
    </row>
    <row r="1279" spans="16:16" x14ac:dyDescent="0.3">
      <c r="P1279" t="s">
        <v>2127</v>
      </c>
    </row>
    <row r="1280" spans="16:16" x14ac:dyDescent="0.3">
      <c r="P1280" t="s">
        <v>2128</v>
      </c>
    </row>
    <row r="1281" spans="16:16" x14ac:dyDescent="0.3">
      <c r="P1281" t="s">
        <v>2129</v>
      </c>
    </row>
    <row r="1282" spans="16:16" x14ac:dyDescent="0.3">
      <c r="P1282" t="s">
        <v>2130</v>
      </c>
    </row>
    <row r="1283" spans="16:16" x14ac:dyDescent="0.3">
      <c r="P1283" t="s">
        <v>2131</v>
      </c>
    </row>
    <row r="1284" spans="16:16" x14ac:dyDescent="0.3">
      <c r="P1284" t="s">
        <v>2132</v>
      </c>
    </row>
    <row r="1285" spans="16:16" x14ac:dyDescent="0.3">
      <c r="P1285" t="s">
        <v>2133</v>
      </c>
    </row>
    <row r="1286" spans="16:16" x14ac:dyDescent="0.3">
      <c r="P1286" t="s">
        <v>2134</v>
      </c>
    </row>
    <row r="1287" spans="16:16" x14ac:dyDescent="0.3">
      <c r="P1287" t="s">
        <v>2135</v>
      </c>
    </row>
    <row r="1288" spans="16:16" x14ac:dyDescent="0.3">
      <c r="P1288" t="s">
        <v>2136</v>
      </c>
    </row>
    <row r="1289" spans="16:16" x14ac:dyDescent="0.3">
      <c r="P1289" t="s">
        <v>2137</v>
      </c>
    </row>
    <row r="1290" spans="16:16" x14ac:dyDescent="0.3">
      <c r="P1290" t="s">
        <v>2138</v>
      </c>
    </row>
    <row r="1291" spans="16:16" x14ac:dyDescent="0.3">
      <c r="P1291" t="s">
        <v>2139</v>
      </c>
    </row>
    <row r="1292" spans="16:16" x14ac:dyDescent="0.3">
      <c r="P1292" t="s">
        <v>2140</v>
      </c>
    </row>
    <row r="1293" spans="16:16" x14ac:dyDescent="0.3">
      <c r="P1293" t="s">
        <v>2141</v>
      </c>
    </row>
    <row r="1294" spans="16:16" x14ac:dyDescent="0.3">
      <c r="P1294" t="s">
        <v>2142</v>
      </c>
    </row>
    <row r="1295" spans="16:16" x14ac:dyDescent="0.3">
      <c r="P1295" t="s">
        <v>2143</v>
      </c>
    </row>
    <row r="1296" spans="16:16" x14ac:dyDescent="0.3">
      <c r="P1296" t="s">
        <v>2144</v>
      </c>
    </row>
    <row r="1297" spans="16:16" x14ac:dyDescent="0.3">
      <c r="P1297" t="s">
        <v>2145</v>
      </c>
    </row>
    <row r="1298" spans="16:16" x14ac:dyDescent="0.3">
      <c r="P1298" t="s">
        <v>2146</v>
      </c>
    </row>
    <row r="1299" spans="16:16" x14ac:dyDescent="0.3">
      <c r="P1299" t="s">
        <v>2147</v>
      </c>
    </row>
    <row r="1300" spans="16:16" x14ac:dyDescent="0.3">
      <c r="P1300" t="s">
        <v>2148</v>
      </c>
    </row>
    <row r="1301" spans="16:16" x14ac:dyDescent="0.3">
      <c r="P1301" t="s">
        <v>2149</v>
      </c>
    </row>
    <row r="1302" spans="16:16" x14ac:dyDescent="0.3">
      <c r="P1302" t="s">
        <v>2150</v>
      </c>
    </row>
    <row r="1303" spans="16:16" x14ac:dyDescent="0.3">
      <c r="P1303" t="s">
        <v>2151</v>
      </c>
    </row>
    <row r="1304" spans="16:16" x14ac:dyDescent="0.3">
      <c r="P1304" t="s">
        <v>2152</v>
      </c>
    </row>
    <row r="1305" spans="16:16" x14ac:dyDescent="0.3">
      <c r="P1305" t="s">
        <v>2153</v>
      </c>
    </row>
    <row r="1306" spans="16:16" x14ac:dyDescent="0.3">
      <c r="P1306" t="s">
        <v>2154</v>
      </c>
    </row>
    <row r="1307" spans="16:16" x14ac:dyDescent="0.3">
      <c r="P1307" t="s">
        <v>2155</v>
      </c>
    </row>
    <row r="1308" spans="16:16" x14ac:dyDescent="0.3">
      <c r="P1308" t="s">
        <v>2156</v>
      </c>
    </row>
    <row r="1309" spans="16:16" x14ac:dyDescent="0.3">
      <c r="P1309" t="s">
        <v>2157</v>
      </c>
    </row>
    <row r="1310" spans="16:16" x14ac:dyDescent="0.3">
      <c r="P1310" t="s">
        <v>2158</v>
      </c>
    </row>
    <row r="1311" spans="16:16" x14ac:dyDescent="0.3">
      <c r="P1311" t="s">
        <v>2159</v>
      </c>
    </row>
    <row r="1312" spans="16:16" x14ac:dyDescent="0.3">
      <c r="P1312" t="s">
        <v>2160</v>
      </c>
    </row>
    <row r="1313" spans="16:16" x14ac:dyDescent="0.3">
      <c r="P1313" t="s">
        <v>2161</v>
      </c>
    </row>
    <row r="1314" spans="16:16" x14ac:dyDescent="0.3">
      <c r="P1314" t="s">
        <v>2162</v>
      </c>
    </row>
    <row r="1315" spans="16:16" x14ac:dyDescent="0.3">
      <c r="P1315" t="s">
        <v>2163</v>
      </c>
    </row>
    <row r="1316" spans="16:16" x14ac:dyDescent="0.3">
      <c r="P1316" t="s">
        <v>2164</v>
      </c>
    </row>
    <row r="1317" spans="16:16" x14ac:dyDescent="0.3">
      <c r="P1317" t="s">
        <v>2165</v>
      </c>
    </row>
    <row r="1318" spans="16:16" x14ac:dyDescent="0.3">
      <c r="P1318" t="s">
        <v>2166</v>
      </c>
    </row>
    <row r="1319" spans="16:16" x14ac:dyDescent="0.3">
      <c r="P1319" t="s">
        <v>2167</v>
      </c>
    </row>
    <row r="1320" spans="16:16" x14ac:dyDescent="0.3">
      <c r="P1320" t="s">
        <v>2168</v>
      </c>
    </row>
    <row r="1321" spans="16:16" x14ac:dyDescent="0.3">
      <c r="P1321" t="s">
        <v>2169</v>
      </c>
    </row>
    <row r="1322" spans="16:16" x14ac:dyDescent="0.3">
      <c r="P1322" t="s">
        <v>2170</v>
      </c>
    </row>
    <row r="1323" spans="16:16" x14ac:dyDescent="0.3">
      <c r="P1323" t="s">
        <v>2171</v>
      </c>
    </row>
    <row r="1324" spans="16:16" x14ac:dyDescent="0.3">
      <c r="P1324" t="s">
        <v>2172</v>
      </c>
    </row>
    <row r="1325" spans="16:16" x14ac:dyDescent="0.3">
      <c r="P1325" t="s">
        <v>2173</v>
      </c>
    </row>
    <row r="1326" spans="16:16" x14ac:dyDescent="0.3">
      <c r="P1326" t="s">
        <v>2174</v>
      </c>
    </row>
    <row r="1327" spans="16:16" x14ac:dyDescent="0.3">
      <c r="P1327" t="s">
        <v>2175</v>
      </c>
    </row>
    <row r="1328" spans="16:16" x14ac:dyDescent="0.3">
      <c r="P1328" t="s">
        <v>2176</v>
      </c>
    </row>
    <row r="1329" spans="16:16" x14ac:dyDescent="0.3">
      <c r="P1329" t="s">
        <v>2177</v>
      </c>
    </row>
    <row r="1330" spans="16:16" x14ac:dyDescent="0.3">
      <c r="P1330" t="s">
        <v>2178</v>
      </c>
    </row>
    <row r="1331" spans="16:16" x14ac:dyDescent="0.3">
      <c r="P1331" t="s">
        <v>2179</v>
      </c>
    </row>
    <row r="1332" spans="16:16" x14ac:dyDescent="0.3">
      <c r="P1332" t="s">
        <v>2180</v>
      </c>
    </row>
    <row r="1333" spans="16:16" x14ac:dyDescent="0.3">
      <c r="P1333" t="s">
        <v>2181</v>
      </c>
    </row>
    <row r="1334" spans="16:16" x14ac:dyDescent="0.3">
      <c r="P1334" t="s">
        <v>2182</v>
      </c>
    </row>
    <row r="1335" spans="16:16" x14ac:dyDescent="0.3">
      <c r="P1335" t="s">
        <v>2183</v>
      </c>
    </row>
    <row r="1336" spans="16:16" x14ac:dyDescent="0.3">
      <c r="P1336" t="s">
        <v>2184</v>
      </c>
    </row>
    <row r="1337" spans="16:16" x14ac:dyDescent="0.3">
      <c r="P1337" t="s">
        <v>2185</v>
      </c>
    </row>
    <row r="1338" spans="16:16" x14ac:dyDescent="0.3">
      <c r="P1338" t="s">
        <v>2186</v>
      </c>
    </row>
    <row r="1339" spans="16:16" x14ac:dyDescent="0.3">
      <c r="P1339" t="s">
        <v>2187</v>
      </c>
    </row>
    <row r="1340" spans="16:16" x14ac:dyDescent="0.3">
      <c r="P1340" t="s">
        <v>2188</v>
      </c>
    </row>
    <row r="1341" spans="16:16" x14ac:dyDescent="0.3">
      <c r="P1341" t="s">
        <v>2189</v>
      </c>
    </row>
    <row r="1342" spans="16:16" x14ac:dyDescent="0.3">
      <c r="P1342" t="s">
        <v>2190</v>
      </c>
    </row>
    <row r="1343" spans="16:16" x14ac:dyDescent="0.3">
      <c r="P1343" t="s">
        <v>2191</v>
      </c>
    </row>
    <row r="1344" spans="16:16" x14ac:dyDescent="0.3">
      <c r="P1344" t="s">
        <v>2192</v>
      </c>
    </row>
    <row r="1345" spans="16:16" x14ac:dyDescent="0.3">
      <c r="P1345" t="s">
        <v>2193</v>
      </c>
    </row>
    <row r="1346" spans="16:16" x14ac:dyDescent="0.3">
      <c r="P1346" t="s">
        <v>2194</v>
      </c>
    </row>
    <row r="1347" spans="16:16" x14ac:dyDescent="0.3">
      <c r="P1347" t="s">
        <v>2195</v>
      </c>
    </row>
    <row r="1348" spans="16:16" x14ac:dyDescent="0.3">
      <c r="P1348" t="s">
        <v>2196</v>
      </c>
    </row>
    <row r="1349" spans="16:16" x14ac:dyDescent="0.3">
      <c r="P1349" t="s">
        <v>2197</v>
      </c>
    </row>
    <row r="1350" spans="16:16" x14ac:dyDescent="0.3">
      <c r="P1350" t="s">
        <v>2198</v>
      </c>
    </row>
    <row r="1351" spans="16:16" x14ac:dyDescent="0.3">
      <c r="P1351" t="s">
        <v>2199</v>
      </c>
    </row>
    <row r="1352" spans="16:16" x14ac:dyDescent="0.3">
      <c r="P1352" t="s">
        <v>2200</v>
      </c>
    </row>
    <row r="1353" spans="16:16" x14ac:dyDescent="0.3">
      <c r="P1353" t="s">
        <v>2201</v>
      </c>
    </row>
    <row r="1354" spans="16:16" x14ac:dyDescent="0.3">
      <c r="P1354" t="s">
        <v>2202</v>
      </c>
    </row>
    <row r="1355" spans="16:16" x14ac:dyDescent="0.3">
      <c r="P1355" t="s">
        <v>2203</v>
      </c>
    </row>
    <row r="1356" spans="16:16" x14ac:dyDescent="0.3">
      <c r="P1356" t="s">
        <v>2204</v>
      </c>
    </row>
    <row r="1357" spans="16:16" x14ac:dyDescent="0.3">
      <c r="P1357" t="s">
        <v>2205</v>
      </c>
    </row>
    <row r="1358" spans="16:16" x14ac:dyDescent="0.3">
      <c r="P1358" t="s">
        <v>2206</v>
      </c>
    </row>
    <row r="1359" spans="16:16" x14ac:dyDescent="0.3">
      <c r="P1359" t="s">
        <v>2207</v>
      </c>
    </row>
    <row r="1360" spans="16:16" x14ac:dyDescent="0.3">
      <c r="P1360" t="s">
        <v>2208</v>
      </c>
    </row>
    <row r="1361" spans="16:16" x14ac:dyDescent="0.3">
      <c r="P1361" t="s">
        <v>2209</v>
      </c>
    </row>
    <row r="1362" spans="16:16" x14ac:dyDescent="0.3">
      <c r="P1362" t="s">
        <v>2210</v>
      </c>
    </row>
    <row r="1363" spans="16:16" x14ac:dyDescent="0.3">
      <c r="P1363" t="s">
        <v>2211</v>
      </c>
    </row>
    <row r="1364" spans="16:16" x14ac:dyDescent="0.3">
      <c r="P1364" t="s">
        <v>2212</v>
      </c>
    </row>
    <row r="1365" spans="16:16" x14ac:dyDescent="0.3">
      <c r="P1365" t="s">
        <v>2213</v>
      </c>
    </row>
    <row r="1366" spans="16:16" x14ac:dyDescent="0.3">
      <c r="P1366" t="s">
        <v>2214</v>
      </c>
    </row>
    <row r="1367" spans="16:16" x14ac:dyDescent="0.3">
      <c r="P1367" t="s">
        <v>2215</v>
      </c>
    </row>
    <row r="1368" spans="16:16" x14ac:dyDescent="0.3">
      <c r="P1368" t="s">
        <v>2216</v>
      </c>
    </row>
    <row r="1369" spans="16:16" x14ac:dyDescent="0.3">
      <c r="P1369" t="s">
        <v>2217</v>
      </c>
    </row>
    <row r="1370" spans="16:16" x14ac:dyDescent="0.3">
      <c r="P1370" t="s">
        <v>2218</v>
      </c>
    </row>
    <row r="1371" spans="16:16" x14ac:dyDescent="0.3">
      <c r="P1371" t="s">
        <v>2219</v>
      </c>
    </row>
    <row r="1372" spans="16:16" x14ac:dyDescent="0.3">
      <c r="P1372" t="s">
        <v>2220</v>
      </c>
    </row>
    <row r="1373" spans="16:16" x14ac:dyDescent="0.3">
      <c r="P1373" t="s">
        <v>2221</v>
      </c>
    </row>
    <row r="1374" spans="16:16" x14ac:dyDescent="0.3">
      <c r="P1374" t="s">
        <v>2222</v>
      </c>
    </row>
    <row r="1375" spans="16:16" x14ac:dyDescent="0.3">
      <c r="P1375" t="s">
        <v>2223</v>
      </c>
    </row>
    <row r="1376" spans="16:16" x14ac:dyDescent="0.3">
      <c r="P1376" t="s">
        <v>2224</v>
      </c>
    </row>
    <row r="1377" spans="16:16" x14ac:dyDescent="0.3">
      <c r="P1377" t="s">
        <v>2225</v>
      </c>
    </row>
    <row r="1378" spans="16:16" x14ac:dyDescent="0.3">
      <c r="P1378" t="s">
        <v>2226</v>
      </c>
    </row>
    <row r="1379" spans="16:16" x14ac:dyDescent="0.3">
      <c r="P1379" t="s">
        <v>2227</v>
      </c>
    </row>
    <row r="1380" spans="16:16" x14ac:dyDescent="0.3">
      <c r="P1380" t="s">
        <v>2228</v>
      </c>
    </row>
    <row r="1381" spans="16:16" x14ac:dyDescent="0.3">
      <c r="P1381" t="s">
        <v>2229</v>
      </c>
    </row>
    <row r="1382" spans="16:16" x14ac:dyDescent="0.3">
      <c r="P1382" t="s">
        <v>2230</v>
      </c>
    </row>
    <row r="1383" spans="16:16" x14ac:dyDescent="0.3">
      <c r="P1383" t="s">
        <v>2231</v>
      </c>
    </row>
    <row r="1384" spans="16:16" x14ac:dyDescent="0.3">
      <c r="P1384" t="s">
        <v>2232</v>
      </c>
    </row>
    <row r="1385" spans="16:16" x14ac:dyDescent="0.3">
      <c r="P1385" t="s">
        <v>2233</v>
      </c>
    </row>
    <row r="1386" spans="16:16" x14ac:dyDescent="0.3">
      <c r="P1386" t="s">
        <v>2234</v>
      </c>
    </row>
    <row r="1387" spans="16:16" x14ac:dyDescent="0.3">
      <c r="P1387" t="s">
        <v>2235</v>
      </c>
    </row>
    <row r="1388" spans="16:16" x14ac:dyDescent="0.3">
      <c r="P1388" t="s">
        <v>2236</v>
      </c>
    </row>
    <row r="1389" spans="16:16" x14ac:dyDescent="0.3">
      <c r="P1389" t="s">
        <v>2237</v>
      </c>
    </row>
    <row r="1390" spans="16:16" x14ac:dyDescent="0.3">
      <c r="P1390" t="s">
        <v>2238</v>
      </c>
    </row>
    <row r="1391" spans="16:16" x14ac:dyDescent="0.3">
      <c r="P1391" t="s">
        <v>2239</v>
      </c>
    </row>
    <row r="1392" spans="16:16" x14ac:dyDescent="0.3">
      <c r="P1392" t="s">
        <v>2240</v>
      </c>
    </row>
    <row r="1393" spans="16:16" x14ac:dyDescent="0.3">
      <c r="P1393" t="s">
        <v>2241</v>
      </c>
    </row>
    <row r="1394" spans="16:16" x14ac:dyDescent="0.3">
      <c r="P1394" t="s">
        <v>2242</v>
      </c>
    </row>
    <row r="1395" spans="16:16" x14ac:dyDescent="0.3">
      <c r="P1395" t="s">
        <v>2243</v>
      </c>
    </row>
    <row r="1396" spans="16:16" x14ac:dyDescent="0.3">
      <c r="P1396" t="s">
        <v>2244</v>
      </c>
    </row>
    <row r="1397" spans="16:16" x14ac:dyDescent="0.3">
      <c r="P1397" t="s">
        <v>2245</v>
      </c>
    </row>
    <row r="1398" spans="16:16" x14ac:dyDescent="0.3">
      <c r="P1398" t="s">
        <v>2246</v>
      </c>
    </row>
    <row r="1399" spans="16:16" x14ac:dyDescent="0.3">
      <c r="P1399" t="s">
        <v>2247</v>
      </c>
    </row>
    <row r="1400" spans="16:16" x14ac:dyDescent="0.3">
      <c r="P1400" t="s">
        <v>2248</v>
      </c>
    </row>
    <row r="1401" spans="16:16" x14ac:dyDescent="0.3">
      <c r="P1401" t="s">
        <v>2249</v>
      </c>
    </row>
    <row r="1402" spans="16:16" x14ac:dyDescent="0.3">
      <c r="P1402" t="s">
        <v>2250</v>
      </c>
    </row>
    <row r="1403" spans="16:16" x14ac:dyDescent="0.3">
      <c r="P1403" t="s">
        <v>2251</v>
      </c>
    </row>
    <row r="1404" spans="16:16" x14ac:dyDescent="0.3">
      <c r="P1404" t="s">
        <v>2252</v>
      </c>
    </row>
    <row r="1405" spans="16:16" x14ac:dyDescent="0.3">
      <c r="P1405" t="s">
        <v>2253</v>
      </c>
    </row>
    <row r="1406" spans="16:16" x14ac:dyDescent="0.3">
      <c r="P1406" t="s">
        <v>2254</v>
      </c>
    </row>
    <row r="1407" spans="16:16" x14ac:dyDescent="0.3">
      <c r="P1407" t="s">
        <v>2255</v>
      </c>
    </row>
    <row r="1408" spans="16:16" x14ac:dyDescent="0.3">
      <c r="P1408" t="s">
        <v>2256</v>
      </c>
    </row>
    <row r="1409" spans="16:16" x14ac:dyDescent="0.3">
      <c r="P1409" t="s">
        <v>2257</v>
      </c>
    </row>
    <row r="1410" spans="16:16" x14ac:dyDescent="0.3">
      <c r="P1410" t="s">
        <v>2258</v>
      </c>
    </row>
    <row r="1411" spans="16:16" x14ac:dyDescent="0.3">
      <c r="P1411" t="s">
        <v>2259</v>
      </c>
    </row>
    <row r="1412" spans="16:16" x14ac:dyDescent="0.3">
      <c r="P1412" t="s">
        <v>2260</v>
      </c>
    </row>
    <row r="1413" spans="16:16" x14ac:dyDescent="0.3">
      <c r="P1413" t="s">
        <v>2261</v>
      </c>
    </row>
    <row r="1414" spans="16:16" x14ac:dyDescent="0.3">
      <c r="P1414" t="s">
        <v>2262</v>
      </c>
    </row>
    <row r="1415" spans="16:16" x14ac:dyDescent="0.3">
      <c r="P1415" t="s">
        <v>2263</v>
      </c>
    </row>
    <row r="1416" spans="16:16" x14ac:dyDescent="0.3">
      <c r="P1416" t="s">
        <v>2264</v>
      </c>
    </row>
    <row r="1417" spans="16:16" x14ac:dyDescent="0.3">
      <c r="P1417" t="s">
        <v>2265</v>
      </c>
    </row>
    <row r="1418" spans="16:16" x14ac:dyDescent="0.3">
      <c r="P1418" t="s">
        <v>2266</v>
      </c>
    </row>
    <row r="1419" spans="16:16" x14ac:dyDescent="0.3">
      <c r="P1419" t="s">
        <v>2267</v>
      </c>
    </row>
    <row r="1420" spans="16:16" x14ac:dyDescent="0.3">
      <c r="P1420" t="s">
        <v>2268</v>
      </c>
    </row>
    <row r="1421" spans="16:16" x14ac:dyDescent="0.3">
      <c r="P1421" t="s">
        <v>2269</v>
      </c>
    </row>
    <row r="1422" spans="16:16" x14ac:dyDescent="0.3">
      <c r="P1422" t="s">
        <v>2270</v>
      </c>
    </row>
    <row r="1423" spans="16:16" x14ac:dyDescent="0.3">
      <c r="P1423" t="s">
        <v>2271</v>
      </c>
    </row>
    <row r="1424" spans="16:16" x14ac:dyDescent="0.3">
      <c r="P1424" t="s">
        <v>2272</v>
      </c>
    </row>
    <row r="1425" spans="16:16" x14ac:dyDescent="0.3">
      <c r="P1425" t="s">
        <v>2273</v>
      </c>
    </row>
    <row r="1426" spans="16:16" x14ac:dyDescent="0.3">
      <c r="P1426" t="s">
        <v>2274</v>
      </c>
    </row>
    <row r="1427" spans="16:16" x14ac:dyDescent="0.3">
      <c r="P1427" t="s">
        <v>2275</v>
      </c>
    </row>
    <row r="1428" spans="16:16" x14ac:dyDescent="0.3">
      <c r="P1428" t="s">
        <v>2276</v>
      </c>
    </row>
    <row r="1429" spans="16:16" x14ac:dyDescent="0.3">
      <c r="P1429" t="s">
        <v>2277</v>
      </c>
    </row>
    <row r="1430" spans="16:16" x14ac:dyDescent="0.3">
      <c r="P1430" t="s">
        <v>2278</v>
      </c>
    </row>
    <row r="1431" spans="16:16" x14ac:dyDescent="0.3">
      <c r="P1431" t="s">
        <v>2279</v>
      </c>
    </row>
    <row r="1432" spans="16:16" x14ac:dyDescent="0.3">
      <c r="P1432" t="s">
        <v>2280</v>
      </c>
    </row>
    <row r="1433" spans="16:16" x14ac:dyDescent="0.3">
      <c r="P1433" t="s">
        <v>2281</v>
      </c>
    </row>
    <row r="1434" spans="16:16" x14ac:dyDescent="0.3">
      <c r="P1434" t="s">
        <v>2282</v>
      </c>
    </row>
    <row r="1435" spans="16:16" x14ac:dyDescent="0.3">
      <c r="P1435" t="s">
        <v>2283</v>
      </c>
    </row>
    <row r="1436" spans="16:16" x14ac:dyDescent="0.3">
      <c r="P1436" t="s">
        <v>2284</v>
      </c>
    </row>
    <row r="1437" spans="16:16" x14ac:dyDescent="0.3">
      <c r="P1437" t="s">
        <v>2285</v>
      </c>
    </row>
    <row r="1438" spans="16:16" x14ac:dyDescent="0.3">
      <c r="P1438" t="s">
        <v>2286</v>
      </c>
    </row>
    <row r="1439" spans="16:16" x14ac:dyDescent="0.3">
      <c r="P1439" t="s">
        <v>2287</v>
      </c>
    </row>
    <row r="1440" spans="16:16" x14ac:dyDescent="0.3">
      <c r="P1440" t="s">
        <v>2288</v>
      </c>
    </row>
    <row r="1441" spans="16:16" x14ac:dyDescent="0.3">
      <c r="P1441" t="s">
        <v>2289</v>
      </c>
    </row>
    <row r="1442" spans="16:16" x14ac:dyDescent="0.3">
      <c r="P1442" t="s">
        <v>2290</v>
      </c>
    </row>
    <row r="1443" spans="16:16" x14ac:dyDescent="0.3">
      <c r="P1443" t="s">
        <v>2291</v>
      </c>
    </row>
    <row r="1444" spans="16:16" x14ac:dyDescent="0.3">
      <c r="P1444" t="s">
        <v>2292</v>
      </c>
    </row>
    <row r="1445" spans="16:16" x14ac:dyDescent="0.3">
      <c r="P1445" t="s">
        <v>2293</v>
      </c>
    </row>
    <row r="1446" spans="16:16" x14ac:dyDescent="0.3">
      <c r="P1446" t="s">
        <v>2294</v>
      </c>
    </row>
    <row r="1447" spans="16:16" x14ac:dyDescent="0.3">
      <c r="P1447" t="s">
        <v>2295</v>
      </c>
    </row>
    <row r="1448" spans="16:16" x14ac:dyDescent="0.3">
      <c r="P1448" t="s">
        <v>2296</v>
      </c>
    </row>
    <row r="1449" spans="16:16" x14ac:dyDescent="0.3">
      <c r="P1449" t="s">
        <v>2297</v>
      </c>
    </row>
    <row r="1450" spans="16:16" x14ac:dyDescent="0.3">
      <c r="P1450" t="s">
        <v>2298</v>
      </c>
    </row>
    <row r="1451" spans="16:16" x14ac:dyDescent="0.3">
      <c r="P1451" t="s">
        <v>2299</v>
      </c>
    </row>
    <row r="1452" spans="16:16" x14ac:dyDescent="0.3">
      <c r="P1452" t="s">
        <v>2300</v>
      </c>
    </row>
    <row r="1453" spans="16:16" x14ac:dyDescent="0.3">
      <c r="P1453" t="s">
        <v>2301</v>
      </c>
    </row>
    <row r="1454" spans="16:16" x14ac:dyDescent="0.3">
      <c r="P1454" t="s">
        <v>2302</v>
      </c>
    </row>
    <row r="1455" spans="16:16" x14ac:dyDescent="0.3">
      <c r="P1455" t="s">
        <v>2303</v>
      </c>
    </row>
    <row r="1456" spans="16:16" x14ac:dyDescent="0.3">
      <c r="P1456" t="s">
        <v>2304</v>
      </c>
    </row>
    <row r="1457" spans="16:16" x14ac:dyDescent="0.3">
      <c r="P1457" t="s">
        <v>2305</v>
      </c>
    </row>
    <row r="1458" spans="16:16" x14ac:dyDescent="0.3">
      <c r="P1458" t="s">
        <v>2306</v>
      </c>
    </row>
    <row r="1459" spans="16:16" x14ac:dyDescent="0.3">
      <c r="P1459" t="s">
        <v>2307</v>
      </c>
    </row>
    <row r="1460" spans="16:16" x14ac:dyDescent="0.3">
      <c r="P1460" t="s">
        <v>2308</v>
      </c>
    </row>
    <row r="1461" spans="16:16" x14ac:dyDescent="0.3">
      <c r="P1461" t="s">
        <v>2309</v>
      </c>
    </row>
    <row r="1462" spans="16:16" x14ac:dyDescent="0.3">
      <c r="P1462" t="s">
        <v>2310</v>
      </c>
    </row>
    <row r="1463" spans="16:16" x14ac:dyDescent="0.3">
      <c r="P1463" t="s">
        <v>2311</v>
      </c>
    </row>
    <row r="1464" spans="16:16" x14ac:dyDescent="0.3">
      <c r="P1464" t="s">
        <v>2312</v>
      </c>
    </row>
    <row r="1465" spans="16:16" x14ac:dyDescent="0.3">
      <c r="P1465" t="s">
        <v>2313</v>
      </c>
    </row>
    <row r="1466" spans="16:16" x14ac:dyDescent="0.3">
      <c r="P1466" t="s">
        <v>2314</v>
      </c>
    </row>
    <row r="1467" spans="16:16" x14ac:dyDescent="0.3">
      <c r="P1467" t="s">
        <v>2315</v>
      </c>
    </row>
    <row r="1468" spans="16:16" x14ac:dyDescent="0.3">
      <c r="P1468" t="s">
        <v>2316</v>
      </c>
    </row>
    <row r="1469" spans="16:16" x14ac:dyDescent="0.3">
      <c r="P1469" t="s">
        <v>2317</v>
      </c>
    </row>
    <row r="1470" spans="16:16" x14ac:dyDescent="0.3">
      <c r="P1470" t="s">
        <v>2318</v>
      </c>
    </row>
    <row r="1471" spans="16:16" x14ac:dyDescent="0.3">
      <c r="P1471" t="s">
        <v>2319</v>
      </c>
    </row>
    <row r="1472" spans="16:16" x14ac:dyDescent="0.3">
      <c r="P1472" t="s">
        <v>2320</v>
      </c>
    </row>
    <row r="1473" spans="16:16" x14ac:dyDescent="0.3">
      <c r="P1473" t="s">
        <v>2321</v>
      </c>
    </row>
    <row r="1474" spans="16:16" x14ac:dyDescent="0.3">
      <c r="P1474" t="s">
        <v>2322</v>
      </c>
    </row>
    <row r="1475" spans="16:16" x14ac:dyDescent="0.3">
      <c r="P1475" t="s">
        <v>2323</v>
      </c>
    </row>
    <row r="1476" spans="16:16" x14ac:dyDescent="0.3">
      <c r="P1476" t="s">
        <v>2324</v>
      </c>
    </row>
    <row r="1477" spans="16:16" x14ac:dyDescent="0.3">
      <c r="P1477" t="s">
        <v>2325</v>
      </c>
    </row>
    <row r="1478" spans="16:16" x14ac:dyDescent="0.3">
      <c r="P1478" t="s">
        <v>2326</v>
      </c>
    </row>
    <row r="1479" spans="16:16" x14ac:dyDescent="0.3">
      <c r="P1479" t="s">
        <v>2327</v>
      </c>
    </row>
    <row r="1480" spans="16:16" x14ac:dyDescent="0.3">
      <c r="P1480" t="s">
        <v>2328</v>
      </c>
    </row>
    <row r="1481" spans="16:16" x14ac:dyDescent="0.3">
      <c r="P1481" t="s">
        <v>2329</v>
      </c>
    </row>
    <row r="1482" spans="16:16" x14ac:dyDescent="0.3">
      <c r="P1482" t="s">
        <v>2330</v>
      </c>
    </row>
    <row r="1483" spans="16:16" x14ac:dyDescent="0.3">
      <c r="P1483" t="s">
        <v>2331</v>
      </c>
    </row>
    <row r="1484" spans="16:16" x14ac:dyDescent="0.3">
      <c r="P1484" t="s">
        <v>2332</v>
      </c>
    </row>
    <row r="1485" spans="16:16" x14ac:dyDescent="0.3">
      <c r="P1485" t="s">
        <v>2333</v>
      </c>
    </row>
    <row r="1486" spans="16:16" x14ac:dyDescent="0.3">
      <c r="P1486" t="s">
        <v>2334</v>
      </c>
    </row>
    <row r="1487" spans="16:16" x14ac:dyDescent="0.3">
      <c r="P1487" t="s">
        <v>2335</v>
      </c>
    </row>
    <row r="1488" spans="16:16" x14ac:dyDescent="0.3">
      <c r="P1488" t="s">
        <v>2336</v>
      </c>
    </row>
    <row r="1489" spans="16:16" x14ac:dyDescent="0.3">
      <c r="P1489" t="s">
        <v>2337</v>
      </c>
    </row>
    <row r="1490" spans="16:16" x14ac:dyDescent="0.3">
      <c r="P1490" t="s">
        <v>2338</v>
      </c>
    </row>
    <row r="1491" spans="16:16" x14ac:dyDescent="0.3">
      <c r="P1491" t="s">
        <v>2339</v>
      </c>
    </row>
    <row r="1492" spans="16:16" x14ac:dyDescent="0.3">
      <c r="P1492" t="s">
        <v>2340</v>
      </c>
    </row>
    <row r="1493" spans="16:16" x14ac:dyDescent="0.3">
      <c r="P1493" t="s">
        <v>2341</v>
      </c>
    </row>
    <row r="1494" spans="16:16" x14ac:dyDescent="0.3">
      <c r="P1494" t="s">
        <v>2342</v>
      </c>
    </row>
    <row r="1495" spans="16:16" x14ac:dyDescent="0.3">
      <c r="P1495" t="s">
        <v>2343</v>
      </c>
    </row>
    <row r="1496" spans="16:16" x14ac:dyDescent="0.3">
      <c r="P1496" t="s">
        <v>2344</v>
      </c>
    </row>
    <row r="1497" spans="16:16" x14ac:dyDescent="0.3">
      <c r="P1497" t="s">
        <v>2345</v>
      </c>
    </row>
    <row r="1498" spans="16:16" x14ac:dyDescent="0.3">
      <c r="P1498" t="s">
        <v>2346</v>
      </c>
    </row>
    <row r="1499" spans="16:16" x14ac:dyDescent="0.3">
      <c r="P1499" t="s">
        <v>2347</v>
      </c>
    </row>
    <row r="1500" spans="16:16" x14ac:dyDescent="0.3">
      <c r="P1500" t="s">
        <v>2348</v>
      </c>
    </row>
    <row r="1501" spans="16:16" x14ac:dyDescent="0.3">
      <c r="P1501" t="s">
        <v>2349</v>
      </c>
    </row>
    <row r="1502" spans="16:16" x14ac:dyDescent="0.3">
      <c r="P1502" t="s">
        <v>2350</v>
      </c>
    </row>
    <row r="1503" spans="16:16" x14ac:dyDescent="0.3">
      <c r="P1503" t="s">
        <v>2351</v>
      </c>
    </row>
    <row r="1504" spans="16:16" x14ac:dyDescent="0.3">
      <c r="P1504" t="s">
        <v>2352</v>
      </c>
    </row>
    <row r="1505" spans="16:16" x14ac:dyDescent="0.3">
      <c r="P1505" t="s">
        <v>2353</v>
      </c>
    </row>
    <row r="1506" spans="16:16" x14ac:dyDescent="0.3">
      <c r="P1506" t="s">
        <v>2354</v>
      </c>
    </row>
    <row r="1507" spans="16:16" x14ac:dyDescent="0.3">
      <c r="P1507" t="s">
        <v>2355</v>
      </c>
    </row>
    <row r="1508" spans="16:16" x14ac:dyDescent="0.3">
      <c r="P1508" t="s">
        <v>2356</v>
      </c>
    </row>
    <row r="1509" spans="16:16" x14ac:dyDescent="0.3">
      <c r="P1509" t="s">
        <v>2357</v>
      </c>
    </row>
    <row r="1510" spans="16:16" x14ac:dyDescent="0.3">
      <c r="P1510" t="s">
        <v>2358</v>
      </c>
    </row>
    <row r="1511" spans="16:16" x14ac:dyDescent="0.3">
      <c r="P1511" t="s">
        <v>2359</v>
      </c>
    </row>
    <row r="1512" spans="16:16" x14ac:dyDescent="0.3">
      <c r="P1512" t="s">
        <v>2360</v>
      </c>
    </row>
    <row r="1513" spans="16:16" x14ac:dyDescent="0.3">
      <c r="P1513" t="s">
        <v>2361</v>
      </c>
    </row>
    <row r="1514" spans="16:16" x14ac:dyDescent="0.3">
      <c r="P1514" t="s">
        <v>2362</v>
      </c>
    </row>
    <row r="1515" spans="16:16" x14ac:dyDescent="0.3">
      <c r="P1515" t="s">
        <v>2363</v>
      </c>
    </row>
    <row r="1516" spans="16:16" x14ac:dyDescent="0.3">
      <c r="P1516" t="s">
        <v>2364</v>
      </c>
    </row>
    <row r="1517" spans="16:16" x14ac:dyDescent="0.3">
      <c r="P1517" t="s">
        <v>2365</v>
      </c>
    </row>
    <row r="1518" spans="16:16" x14ac:dyDescent="0.3">
      <c r="P1518" t="s">
        <v>2366</v>
      </c>
    </row>
    <row r="1519" spans="16:16" x14ac:dyDescent="0.3">
      <c r="P1519" t="s">
        <v>2367</v>
      </c>
    </row>
    <row r="1520" spans="16:16" x14ac:dyDescent="0.3">
      <c r="P1520" t="s">
        <v>2368</v>
      </c>
    </row>
    <row r="1521" spans="16:16" x14ac:dyDescent="0.3">
      <c r="P1521" t="s">
        <v>2369</v>
      </c>
    </row>
    <row r="1522" spans="16:16" x14ac:dyDescent="0.3">
      <c r="P1522" t="s">
        <v>2370</v>
      </c>
    </row>
    <row r="1523" spans="16:16" x14ac:dyDescent="0.3">
      <c r="P1523" t="s">
        <v>2371</v>
      </c>
    </row>
    <row r="1524" spans="16:16" x14ac:dyDescent="0.3">
      <c r="P1524" t="s">
        <v>2372</v>
      </c>
    </row>
    <row r="1525" spans="16:16" x14ac:dyDescent="0.3">
      <c r="P1525" t="s">
        <v>2373</v>
      </c>
    </row>
    <row r="1526" spans="16:16" x14ac:dyDescent="0.3">
      <c r="P1526" t="s">
        <v>2374</v>
      </c>
    </row>
    <row r="1527" spans="16:16" x14ac:dyDescent="0.3">
      <c r="P1527" t="s">
        <v>2375</v>
      </c>
    </row>
    <row r="1528" spans="16:16" x14ac:dyDescent="0.3">
      <c r="P1528" t="s">
        <v>2376</v>
      </c>
    </row>
    <row r="1529" spans="16:16" x14ac:dyDescent="0.3">
      <c r="P1529" t="s">
        <v>2377</v>
      </c>
    </row>
    <row r="1530" spans="16:16" x14ac:dyDescent="0.3">
      <c r="P1530" t="s">
        <v>2378</v>
      </c>
    </row>
    <row r="1531" spans="16:16" x14ac:dyDescent="0.3">
      <c r="P1531" t="s">
        <v>2379</v>
      </c>
    </row>
    <row r="1532" spans="16:16" x14ac:dyDescent="0.3">
      <c r="P1532" t="s">
        <v>2380</v>
      </c>
    </row>
    <row r="1533" spans="16:16" x14ac:dyDescent="0.3">
      <c r="P1533" t="s">
        <v>2381</v>
      </c>
    </row>
    <row r="1534" spans="16:16" x14ac:dyDescent="0.3">
      <c r="P1534" t="s">
        <v>2382</v>
      </c>
    </row>
    <row r="1535" spans="16:16" x14ac:dyDescent="0.3">
      <c r="P1535" t="s">
        <v>2383</v>
      </c>
    </row>
    <row r="1536" spans="16:16" x14ac:dyDescent="0.3">
      <c r="P1536" t="s">
        <v>2384</v>
      </c>
    </row>
    <row r="1537" spans="16:16" x14ac:dyDescent="0.3">
      <c r="P1537" t="s">
        <v>2385</v>
      </c>
    </row>
    <row r="1538" spans="16:16" x14ac:dyDescent="0.3">
      <c r="P1538" t="s">
        <v>2386</v>
      </c>
    </row>
    <row r="1539" spans="16:16" x14ac:dyDescent="0.3">
      <c r="P1539" t="s">
        <v>2387</v>
      </c>
    </row>
    <row r="1540" spans="16:16" x14ac:dyDescent="0.3">
      <c r="P1540" t="s">
        <v>2388</v>
      </c>
    </row>
    <row r="1541" spans="16:16" x14ac:dyDescent="0.3">
      <c r="P1541" t="s">
        <v>2389</v>
      </c>
    </row>
    <row r="1542" spans="16:16" x14ac:dyDescent="0.3">
      <c r="P1542" t="s">
        <v>2390</v>
      </c>
    </row>
    <row r="1543" spans="16:16" x14ac:dyDescent="0.3">
      <c r="P1543" t="s">
        <v>2391</v>
      </c>
    </row>
    <row r="1544" spans="16:16" x14ac:dyDescent="0.3">
      <c r="P1544" t="s">
        <v>2392</v>
      </c>
    </row>
    <row r="1545" spans="16:16" x14ac:dyDescent="0.3">
      <c r="P1545" t="s">
        <v>2393</v>
      </c>
    </row>
    <row r="1546" spans="16:16" x14ac:dyDescent="0.3">
      <c r="P1546" t="s">
        <v>2394</v>
      </c>
    </row>
    <row r="1547" spans="16:16" x14ac:dyDescent="0.3">
      <c r="P1547" t="s">
        <v>2395</v>
      </c>
    </row>
    <row r="1548" spans="16:16" x14ac:dyDescent="0.3">
      <c r="P1548" t="s">
        <v>2396</v>
      </c>
    </row>
    <row r="1549" spans="16:16" x14ac:dyDescent="0.3">
      <c r="P1549" t="s">
        <v>2397</v>
      </c>
    </row>
    <row r="1550" spans="16:16" x14ac:dyDescent="0.3">
      <c r="P1550" t="s">
        <v>2398</v>
      </c>
    </row>
    <row r="1551" spans="16:16" x14ac:dyDescent="0.3">
      <c r="P1551" t="s">
        <v>2399</v>
      </c>
    </row>
    <row r="1552" spans="16:16" x14ac:dyDescent="0.3">
      <c r="P1552" t="s">
        <v>2400</v>
      </c>
    </row>
    <row r="1553" spans="16:16" x14ac:dyDescent="0.3">
      <c r="P1553" t="s">
        <v>2401</v>
      </c>
    </row>
    <row r="1554" spans="16:16" x14ac:dyDescent="0.3">
      <c r="P1554" t="s">
        <v>2402</v>
      </c>
    </row>
    <row r="1555" spans="16:16" x14ac:dyDescent="0.3">
      <c r="P1555" t="s">
        <v>2403</v>
      </c>
    </row>
    <row r="1556" spans="16:16" x14ac:dyDescent="0.3">
      <c r="P1556" t="s">
        <v>2404</v>
      </c>
    </row>
    <row r="1557" spans="16:16" x14ac:dyDescent="0.3">
      <c r="P1557" t="s">
        <v>2405</v>
      </c>
    </row>
    <row r="1558" spans="16:16" x14ac:dyDescent="0.3">
      <c r="P1558" t="s">
        <v>2406</v>
      </c>
    </row>
    <row r="1559" spans="16:16" x14ac:dyDescent="0.3">
      <c r="P1559" t="s">
        <v>2407</v>
      </c>
    </row>
    <row r="1560" spans="16:16" x14ac:dyDescent="0.3">
      <c r="P1560" t="s">
        <v>2408</v>
      </c>
    </row>
    <row r="1561" spans="16:16" x14ac:dyDescent="0.3">
      <c r="P1561" t="s">
        <v>2409</v>
      </c>
    </row>
    <row r="1562" spans="16:16" x14ac:dyDescent="0.3">
      <c r="P1562" t="s">
        <v>2410</v>
      </c>
    </row>
    <row r="1563" spans="16:16" x14ac:dyDescent="0.3">
      <c r="P1563" t="s">
        <v>2411</v>
      </c>
    </row>
    <row r="1564" spans="16:16" x14ac:dyDescent="0.3">
      <c r="P1564" t="s">
        <v>2412</v>
      </c>
    </row>
    <row r="1565" spans="16:16" x14ac:dyDescent="0.3">
      <c r="P1565" t="s">
        <v>2413</v>
      </c>
    </row>
    <row r="1566" spans="16:16" x14ac:dyDescent="0.3">
      <c r="P1566" t="s">
        <v>2414</v>
      </c>
    </row>
    <row r="1567" spans="16:16" x14ac:dyDescent="0.3">
      <c r="P1567" t="s">
        <v>2415</v>
      </c>
    </row>
    <row r="1568" spans="16:16" x14ac:dyDescent="0.3">
      <c r="P1568" t="s">
        <v>2416</v>
      </c>
    </row>
    <row r="1569" spans="16:16" x14ac:dyDescent="0.3">
      <c r="P1569" t="s">
        <v>2417</v>
      </c>
    </row>
    <row r="1570" spans="16:16" x14ac:dyDescent="0.3">
      <c r="P1570" t="s">
        <v>2418</v>
      </c>
    </row>
    <row r="1571" spans="16:16" x14ac:dyDescent="0.3">
      <c r="P1571" t="s">
        <v>2419</v>
      </c>
    </row>
    <row r="1572" spans="16:16" x14ac:dyDescent="0.3">
      <c r="P1572" t="s">
        <v>2420</v>
      </c>
    </row>
    <row r="1573" spans="16:16" x14ac:dyDescent="0.3">
      <c r="P1573" t="s">
        <v>2421</v>
      </c>
    </row>
    <row r="1574" spans="16:16" x14ac:dyDescent="0.3">
      <c r="P1574" t="s">
        <v>2422</v>
      </c>
    </row>
    <row r="1575" spans="16:16" x14ac:dyDescent="0.3">
      <c r="P1575" t="s">
        <v>2423</v>
      </c>
    </row>
    <row r="1576" spans="16:16" x14ac:dyDescent="0.3">
      <c r="P1576" t="s">
        <v>2424</v>
      </c>
    </row>
    <row r="1577" spans="16:16" x14ac:dyDescent="0.3">
      <c r="P1577" t="s">
        <v>2425</v>
      </c>
    </row>
    <row r="1578" spans="16:16" x14ac:dyDescent="0.3">
      <c r="P1578" t="s">
        <v>2426</v>
      </c>
    </row>
    <row r="1579" spans="16:16" x14ac:dyDescent="0.3">
      <c r="P1579" t="s">
        <v>2427</v>
      </c>
    </row>
    <row r="1580" spans="16:16" x14ac:dyDescent="0.3">
      <c r="P1580" t="s">
        <v>2428</v>
      </c>
    </row>
    <row r="1581" spans="16:16" x14ac:dyDescent="0.3">
      <c r="P1581" t="s">
        <v>2429</v>
      </c>
    </row>
    <row r="1582" spans="16:16" x14ac:dyDescent="0.3">
      <c r="P1582" t="s">
        <v>2430</v>
      </c>
    </row>
    <row r="1583" spans="16:16" x14ac:dyDescent="0.3">
      <c r="P1583" t="s">
        <v>2431</v>
      </c>
    </row>
    <row r="1584" spans="16:16" x14ac:dyDescent="0.3">
      <c r="P1584" t="s">
        <v>2432</v>
      </c>
    </row>
    <row r="1585" spans="16:16" x14ac:dyDescent="0.3">
      <c r="P1585" t="s">
        <v>2433</v>
      </c>
    </row>
    <row r="1586" spans="16:16" x14ac:dyDescent="0.3">
      <c r="P1586" t="s">
        <v>2434</v>
      </c>
    </row>
    <row r="1587" spans="16:16" x14ac:dyDescent="0.3">
      <c r="P1587" t="s">
        <v>2435</v>
      </c>
    </row>
    <row r="1588" spans="16:16" x14ac:dyDescent="0.3">
      <c r="P1588" t="s">
        <v>2436</v>
      </c>
    </row>
    <row r="1589" spans="16:16" x14ac:dyDescent="0.3">
      <c r="P1589" t="s">
        <v>2437</v>
      </c>
    </row>
    <row r="1590" spans="16:16" x14ac:dyDescent="0.3">
      <c r="P1590" t="s">
        <v>2438</v>
      </c>
    </row>
    <row r="1591" spans="16:16" x14ac:dyDescent="0.3">
      <c r="P1591" t="s">
        <v>2439</v>
      </c>
    </row>
    <row r="1592" spans="16:16" x14ac:dyDescent="0.3">
      <c r="P1592" t="s">
        <v>2440</v>
      </c>
    </row>
    <row r="1593" spans="16:16" x14ac:dyDescent="0.3">
      <c r="P1593" t="s">
        <v>2441</v>
      </c>
    </row>
    <row r="1594" spans="16:16" x14ac:dyDescent="0.3">
      <c r="P1594" t="s">
        <v>2442</v>
      </c>
    </row>
    <row r="1595" spans="16:16" x14ac:dyDescent="0.3">
      <c r="P1595" t="s">
        <v>2443</v>
      </c>
    </row>
    <row r="1596" spans="16:16" x14ac:dyDescent="0.3">
      <c r="P1596" t="s">
        <v>2444</v>
      </c>
    </row>
    <row r="1597" spans="16:16" x14ac:dyDescent="0.3">
      <c r="P1597" t="s">
        <v>2445</v>
      </c>
    </row>
    <row r="1598" spans="16:16" x14ac:dyDescent="0.3">
      <c r="P1598" t="s">
        <v>2446</v>
      </c>
    </row>
    <row r="1599" spans="16:16" x14ac:dyDescent="0.3">
      <c r="P1599" t="s">
        <v>2447</v>
      </c>
    </row>
    <row r="1600" spans="16:16" x14ac:dyDescent="0.3">
      <c r="P1600" t="s">
        <v>2448</v>
      </c>
    </row>
    <row r="1601" spans="16:16" x14ac:dyDescent="0.3">
      <c r="P1601" t="s">
        <v>2449</v>
      </c>
    </row>
    <row r="1602" spans="16:16" x14ac:dyDescent="0.3">
      <c r="P1602" t="s">
        <v>2450</v>
      </c>
    </row>
    <row r="1603" spans="16:16" x14ac:dyDescent="0.3">
      <c r="P1603" t="s">
        <v>2451</v>
      </c>
    </row>
    <row r="1604" spans="16:16" x14ac:dyDescent="0.3">
      <c r="P1604" t="s">
        <v>2452</v>
      </c>
    </row>
    <row r="1605" spans="16:16" x14ac:dyDescent="0.3">
      <c r="P1605" t="s">
        <v>2453</v>
      </c>
    </row>
    <row r="1606" spans="16:16" x14ac:dyDescent="0.3">
      <c r="P1606" t="s">
        <v>2454</v>
      </c>
    </row>
    <row r="1607" spans="16:16" x14ac:dyDescent="0.3">
      <c r="P1607" t="s">
        <v>2455</v>
      </c>
    </row>
    <row r="1608" spans="16:16" x14ac:dyDescent="0.3">
      <c r="P1608" t="s">
        <v>2456</v>
      </c>
    </row>
    <row r="1609" spans="16:16" x14ac:dyDescent="0.3">
      <c r="P1609" t="s">
        <v>2457</v>
      </c>
    </row>
    <row r="1610" spans="16:16" x14ac:dyDescent="0.3">
      <c r="P1610" t="s">
        <v>2458</v>
      </c>
    </row>
    <row r="1611" spans="16:16" x14ac:dyDescent="0.3">
      <c r="P1611" t="s">
        <v>2459</v>
      </c>
    </row>
    <row r="1612" spans="16:16" x14ac:dyDescent="0.3">
      <c r="P1612" t="s">
        <v>2460</v>
      </c>
    </row>
    <row r="1613" spans="16:16" x14ac:dyDescent="0.3">
      <c r="P1613" t="s">
        <v>2461</v>
      </c>
    </row>
    <row r="1614" spans="16:16" x14ac:dyDescent="0.3">
      <c r="P1614" t="s">
        <v>2462</v>
      </c>
    </row>
    <row r="1615" spans="16:16" x14ac:dyDescent="0.3">
      <c r="P1615" t="s">
        <v>2463</v>
      </c>
    </row>
    <row r="1616" spans="16:16" x14ac:dyDescent="0.3">
      <c r="P1616" t="s">
        <v>2464</v>
      </c>
    </row>
    <row r="1617" spans="16:16" x14ac:dyDescent="0.3">
      <c r="P1617" t="s">
        <v>2465</v>
      </c>
    </row>
    <row r="1618" spans="16:16" x14ac:dyDescent="0.3">
      <c r="P1618" t="s">
        <v>2466</v>
      </c>
    </row>
    <row r="1619" spans="16:16" x14ac:dyDescent="0.3">
      <c r="P1619" t="s">
        <v>2467</v>
      </c>
    </row>
    <row r="1620" spans="16:16" x14ac:dyDescent="0.3">
      <c r="P1620" t="s">
        <v>2468</v>
      </c>
    </row>
    <row r="1621" spans="16:16" x14ac:dyDescent="0.3">
      <c r="P1621" t="s">
        <v>2469</v>
      </c>
    </row>
    <row r="1622" spans="16:16" x14ac:dyDescent="0.3">
      <c r="P1622" t="s">
        <v>2470</v>
      </c>
    </row>
    <row r="1623" spans="16:16" x14ac:dyDescent="0.3">
      <c r="P1623" t="s">
        <v>2471</v>
      </c>
    </row>
    <row r="1624" spans="16:16" x14ac:dyDescent="0.3">
      <c r="P1624" t="s">
        <v>2472</v>
      </c>
    </row>
    <row r="1625" spans="16:16" x14ac:dyDescent="0.3">
      <c r="P1625" t="s">
        <v>2473</v>
      </c>
    </row>
    <row r="1626" spans="16:16" x14ac:dyDescent="0.3">
      <c r="P1626" t="s">
        <v>2474</v>
      </c>
    </row>
    <row r="1627" spans="16:16" x14ac:dyDescent="0.3">
      <c r="P1627" t="s">
        <v>2475</v>
      </c>
    </row>
    <row r="1628" spans="16:16" x14ac:dyDescent="0.3">
      <c r="P1628" t="s">
        <v>2476</v>
      </c>
    </row>
    <row r="1629" spans="16:16" x14ac:dyDescent="0.3">
      <c r="P1629" t="s">
        <v>2477</v>
      </c>
    </row>
    <row r="1630" spans="16:16" x14ac:dyDescent="0.3">
      <c r="P1630" t="s">
        <v>2478</v>
      </c>
    </row>
    <row r="1631" spans="16:16" x14ac:dyDescent="0.3">
      <c r="P1631" t="s">
        <v>2479</v>
      </c>
    </row>
    <row r="1632" spans="16:16" x14ac:dyDescent="0.3">
      <c r="P1632" t="s">
        <v>2480</v>
      </c>
    </row>
    <row r="1633" spans="16:16" x14ac:dyDescent="0.3">
      <c r="P1633" t="s">
        <v>2481</v>
      </c>
    </row>
    <row r="1634" spans="16:16" x14ac:dyDescent="0.3">
      <c r="P1634" t="s">
        <v>2482</v>
      </c>
    </row>
    <row r="1635" spans="16:16" x14ac:dyDescent="0.3">
      <c r="P1635" t="s">
        <v>2483</v>
      </c>
    </row>
    <row r="1636" spans="16:16" x14ac:dyDescent="0.3">
      <c r="P1636" t="s">
        <v>2484</v>
      </c>
    </row>
    <row r="1637" spans="16:16" x14ac:dyDescent="0.3">
      <c r="P1637" t="s">
        <v>2485</v>
      </c>
    </row>
    <row r="1638" spans="16:16" x14ac:dyDescent="0.3">
      <c r="P1638" t="s">
        <v>2486</v>
      </c>
    </row>
    <row r="1639" spans="16:16" x14ac:dyDescent="0.3">
      <c r="P1639" t="s">
        <v>2487</v>
      </c>
    </row>
    <row r="1640" spans="16:16" x14ac:dyDescent="0.3">
      <c r="P1640" t="s">
        <v>2488</v>
      </c>
    </row>
    <row r="1641" spans="16:16" x14ac:dyDescent="0.3">
      <c r="P1641" t="s">
        <v>2489</v>
      </c>
    </row>
    <row r="1642" spans="16:16" x14ac:dyDescent="0.3">
      <c r="P1642" t="s">
        <v>2490</v>
      </c>
    </row>
    <row r="1643" spans="16:16" x14ac:dyDescent="0.3">
      <c r="P1643" t="s">
        <v>2491</v>
      </c>
    </row>
    <row r="1644" spans="16:16" x14ac:dyDescent="0.3">
      <c r="P1644" t="s">
        <v>2492</v>
      </c>
    </row>
    <row r="1645" spans="16:16" x14ac:dyDescent="0.3">
      <c r="P1645" t="s">
        <v>2493</v>
      </c>
    </row>
    <row r="1646" spans="16:16" x14ac:dyDescent="0.3">
      <c r="P1646" t="s">
        <v>2494</v>
      </c>
    </row>
    <row r="1647" spans="16:16" x14ac:dyDescent="0.3">
      <c r="P1647" t="s">
        <v>2495</v>
      </c>
    </row>
    <row r="1648" spans="16:16" x14ac:dyDescent="0.3">
      <c r="P1648" t="s">
        <v>2496</v>
      </c>
    </row>
    <row r="1649" spans="16:16" x14ac:dyDescent="0.3">
      <c r="P1649" t="s">
        <v>2497</v>
      </c>
    </row>
    <row r="1650" spans="16:16" x14ac:dyDescent="0.3">
      <c r="P1650" t="s">
        <v>2498</v>
      </c>
    </row>
    <row r="1651" spans="16:16" x14ac:dyDescent="0.3">
      <c r="P1651" t="s">
        <v>2499</v>
      </c>
    </row>
    <row r="1652" spans="16:16" x14ac:dyDescent="0.3">
      <c r="P1652" t="s">
        <v>2500</v>
      </c>
    </row>
    <row r="1653" spans="16:16" x14ac:dyDescent="0.3">
      <c r="P1653" t="s">
        <v>2501</v>
      </c>
    </row>
    <row r="1654" spans="16:16" x14ac:dyDescent="0.3">
      <c r="P1654" t="s">
        <v>2502</v>
      </c>
    </row>
    <row r="1655" spans="16:16" x14ac:dyDescent="0.3">
      <c r="P1655" t="s">
        <v>2503</v>
      </c>
    </row>
    <row r="1656" spans="16:16" x14ac:dyDescent="0.3">
      <c r="P1656" t="s">
        <v>2504</v>
      </c>
    </row>
    <row r="1657" spans="16:16" x14ac:dyDescent="0.3">
      <c r="P1657" t="s">
        <v>2505</v>
      </c>
    </row>
    <row r="1658" spans="16:16" x14ac:dyDescent="0.3">
      <c r="P1658" t="s">
        <v>2506</v>
      </c>
    </row>
    <row r="1659" spans="16:16" x14ac:dyDescent="0.3">
      <c r="P1659" t="s">
        <v>2507</v>
      </c>
    </row>
    <row r="1660" spans="16:16" x14ac:dyDescent="0.3">
      <c r="P1660" t="s">
        <v>2508</v>
      </c>
    </row>
    <row r="1661" spans="16:16" x14ac:dyDescent="0.3">
      <c r="P1661" t="s">
        <v>2509</v>
      </c>
    </row>
    <row r="1662" spans="16:16" x14ac:dyDescent="0.3">
      <c r="P1662" t="s">
        <v>2510</v>
      </c>
    </row>
    <row r="1663" spans="16:16" x14ac:dyDescent="0.3">
      <c r="P1663" t="s">
        <v>2511</v>
      </c>
    </row>
    <row r="1664" spans="16:16" x14ac:dyDescent="0.3">
      <c r="P1664" t="s">
        <v>2512</v>
      </c>
    </row>
    <row r="1665" spans="16:16" x14ac:dyDescent="0.3">
      <c r="P1665" t="s">
        <v>2513</v>
      </c>
    </row>
    <row r="1666" spans="16:16" x14ac:dyDescent="0.3">
      <c r="P1666" t="s">
        <v>2514</v>
      </c>
    </row>
    <row r="1667" spans="16:16" x14ac:dyDescent="0.3">
      <c r="P1667" t="s">
        <v>2515</v>
      </c>
    </row>
    <row r="1668" spans="16:16" x14ac:dyDescent="0.3">
      <c r="P1668" t="s">
        <v>2516</v>
      </c>
    </row>
    <row r="1669" spans="16:16" x14ac:dyDescent="0.3">
      <c r="P1669" t="s">
        <v>2517</v>
      </c>
    </row>
    <row r="1670" spans="16:16" x14ac:dyDescent="0.3">
      <c r="P1670" t="s">
        <v>2518</v>
      </c>
    </row>
    <row r="1671" spans="16:16" x14ac:dyDescent="0.3">
      <c r="P1671" t="s">
        <v>2519</v>
      </c>
    </row>
    <row r="1672" spans="16:16" x14ac:dyDescent="0.3">
      <c r="P1672" t="s">
        <v>2520</v>
      </c>
    </row>
    <row r="1673" spans="16:16" x14ac:dyDescent="0.3">
      <c r="P1673" t="s">
        <v>2521</v>
      </c>
    </row>
    <row r="1674" spans="16:16" x14ac:dyDescent="0.3">
      <c r="P1674" t="s">
        <v>2522</v>
      </c>
    </row>
    <row r="1675" spans="16:16" x14ac:dyDescent="0.3">
      <c r="P1675" t="s">
        <v>2523</v>
      </c>
    </row>
    <row r="1676" spans="16:16" x14ac:dyDescent="0.3">
      <c r="P1676" t="s">
        <v>2524</v>
      </c>
    </row>
    <row r="1677" spans="16:16" x14ac:dyDescent="0.3">
      <c r="P1677" t="s">
        <v>2525</v>
      </c>
    </row>
    <row r="1678" spans="16:16" x14ac:dyDescent="0.3">
      <c r="P1678" t="s">
        <v>2526</v>
      </c>
    </row>
    <row r="1679" spans="16:16" x14ac:dyDescent="0.3">
      <c r="P1679" t="s">
        <v>2527</v>
      </c>
    </row>
    <row r="1680" spans="16:16" x14ac:dyDescent="0.3">
      <c r="P1680" t="s">
        <v>2528</v>
      </c>
    </row>
    <row r="1681" spans="16:16" x14ac:dyDescent="0.3">
      <c r="P1681" t="s">
        <v>2529</v>
      </c>
    </row>
    <row r="1682" spans="16:16" x14ac:dyDescent="0.3">
      <c r="P1682" t="s">
        <v>2530</v>
      </c>
    </row>
    <row r="1683" spans="16:16" x14ac:dyDescent="0.3">
      <c r="P1683" t="s">
        <v>2531</v>
      </c>
    </row>
    <row r="1684" spans="16:16" x14ac:dyDescent="0.3">
      <c r="P1684" t="s">
        <v>2532</v>
      </c>
    </row>
    <row r="1685" spans="16:16" x14ac:dyDescent="0.3">
      <c r="P1685" t="s">
        <v>2533</v>
      </c>
    </row>
    <row r="1686" spans="16:16" x14ac:dyDescent="0.3">
      <c r="P1686" t="s">
        <v>2534</v>
      </c>
    </row>
    <row r="1687" spans="16:16" x14ac:dyDescent="0.3">
      <c r="P1687" t="s">
        <v>2535</v>
      </c>
    </row>
    <row r="1688" spans="16:16" x14ac:dyDescent="0.3">
      <c r="P1688" t="s">
        <v>2536</v>
      </c>
    </row>
    <row r="1689" spans="16:16" x14ac:dyDescent="0.3">
      <c r="P1689" t="s">
        <v>2537</v>
      </c>
    </row>
    <row r="1690" spans="16:16" x14ac:dyDescent="0.3">
      <c r="P1690" t="s">
        <v>2538</v>
      </c>
    </row>
    <row r="1691" spans="16:16" x14ac:dyDescent="0.3">
      <c r="P1691" t="s">
        <v>2539</v>
      </c>
    </row>
    <row r="1692" spans="16:16" x14ac:dyDescent="0.3">
      <c r="P1692" t="s">
        <v>2540</v>
      </c>
    </row>
    <row r="1693" spans="16:16" x14ac:dyDescent="0.3">
      <c r="P1693" t="s">
        <v>2541</v>
      </c>
    </row>
    <row r="1694" spans="16:16" x14ac:dyDescent="0.3">
      <c r="P1694" t="s">
        <v>2542</v>
      </c>
    </row>
    <row r="1695" spans="16:16" x14ac:dyDescent="0.3">
      <c r="P1695" t="s">
        <v>2543</v>
      </c>
    </row>
    <row r="1696" spans="16:16" x14ac:dyDescent="0.3">
      <c r="P1696" t="s">
        <v>2544</v>
      </c>
    </row>
    <row r="1697" spans="16:16" x14ac:dyDescent="0.3">
      <c r="P1697" t="s">
        <v>2545</v>
      </c>
    </row>
    <row r="1698" spans="16:16" x14ac:dyDescent="0.3">
      <c r="P1698" t="s">
        <v>2546</v>
      </c>
    </row>
    <row r="1699" spans="16:16" x14ac:dyDescent="0.3">
      <c r="P1699" t="s">
        <v>2547</v>
      </c>
    </row>
    <row r="1700" spans="16:16" x14ac:dyDescent="0.3">
      <c r="P1700" t="s">
        <v>2548</v>
      </c>
    </row>
    <row r="1701" spans="16:16" x14ac:dyDescent="0.3">
      <c r="P1701" t="s">
        <v>2549</v>
      </c>
    </row>
    <row r="1702" spans="16:16" x14ac:dyDescent="0.3">
      <c r="P1702" t="s">
        <v>2550</v>
      </c>
    </row>
    <row r="1703" spans="16:16" x14ac:dyDescent="0.3">
      <c r="P1703" t="s">
        <v>2551</v>
      </c>
    </row>
    <row r="1704" spans="16:16" x14ac:dyDescent="0.3">
      <c r="P1704" t="s">
        <v>2552</v>
      </c>
    </row>
    <row r="1705" spans="16:16" x14ac:dyDescent="0.3">
      <c r="P1705" t="s">
        <v>2553</v>
      </c>
    </row>
    <row r="1706" spans="16:16" x14ac:dyDescent="0.3">
      <c r="P1706" t="s">
        <v>2554</v>
      </c>
    </row>
    <row r="1707" spans="16:16" x14ac:dyDescent="0.3">
      <c r="P1707" t="s">
        <v>2555</v>
      </c>
    </row>
    <row r="1708" spans="16:16" x14ac:dyDescent="0.3">
      <c r="P1708" t="s">
        <v>2556</v>
      </c>
    </row>
    <row r="1709" spans="16:16" x14ac:dyDescent="0.3">
      <c r="P1709" t="s">
        <v>2557</v>
      </c>
    </row>
    <row r="1710" spans="16:16" x14ac:dyDescent="0.3">
      <c r="P1710" t="s">
        <v>2558</v>
      </c>
    </row>
    <row r="1711" spans="16:16" x14ac:dyDescent="0.3">
      <c r="P1711" t="s">
        <v>2559</v>
      </c>
    </row>
    <row r="1712" spans="16:16" x14ac:dyDescent="0.3">
      <c r="P1712" t="s">
        <v>2560</v>
      </c>
    </row>
    <row r="1713" spans="16:16" x14ac:dyDescent="0.3">
      <c r="P1713" t="s">
        <v>2561</v>
      </c>
    </row>
    <row r="1714" spans="16:16" x14ac:dyDescent="0.3">
      <c r="P1714" t="s">
        <v>2562</v>
      </c>
    </row>
    <row r="1715" spans="16:16" x14ac:dyDescent="0.3">
      <c r="P1715" t="s">
        <v>2563</v>
      </c>
    </row>
    <row r="1716" spans="16:16" x14ac:dyDescent="0.3">
      <c r="P1716" t="s">
        <v>2564</v>
      </c>
    </row>
    <row r="1717" spans="16:16" x14ac:dyDescent="0.3">
      <c r="P1717" t="s">
        <v>2565</v>
      </c>
    </row>
    <row r="1718" spans="16:16" x14ac:dyDescent="0.3">
      <c r="P1718" t="s">
        <v>2566</v>
      </c>
    </row>
    <row r="1719" spans="16:16" x14ac:dyDescent="0.3">
      <c r="P1719" t="s">
        <v>2567</v>
      </c>
    </row>
    <row r="1720" spans="16:16" x14ac:dyDescent="0.3">
      <c r="P1720" t="s">
        <v>2568</v>
      </c>
    </row>
    <row r="1721" spans="16:16" x14ac:dyDescent="0.3">
      <c r="P1721" t="s">
        <v>2569</v>
      </c>
    </row>
    <row r="1722" spans="16:16" x14ac:dyDescent="0.3">
      <c r="P1722" t="s">
        <v>2570</v>
      </c>
    </row>
    <row r="1723" spans="16:16" x14ac:dyDescent="0.3">
      <c r="P1723" t="s">
        <v>2571</v>
      </c>
    </row>
    <row r="1724" spans="16:16" x14ac:dyDescent="0.3">
      <c r="P1724" t="s">
        <v>2572</v>
      </c>
    </row>
    <row r="1725" spans="16:16" x14ac:dyDescent="0.3">
      <c r="P1725" t="s">
        <v>2573</v>
      </c>
    </row>
    <row r="1726" spans="16:16" x14ac:dyDescent="0.3">
      <c r="P1726" t="s">
        <v>2574</v>
      </c>
    </row>
    <row r="1727" spans="16:16" x14ac:dyDescent="0.3">
      <c r="P1727" t="s">
        <v>2575</v>
      </c>
    </row>
    <row r="1728" spans="16:16" x14ac:dyDescent="0.3">
      <c r="P1728" t="s">
        <v>2576</v>
      </c>
    </row>
    <row r="1729" spans="16:16" x14ac:dyDescent="0.3">
      <c r="P1729" t="s">
        <v>2577</v>
      </c>
    </row>
    <row r="1730" spans="16:16" x14ac:dyDescent="0.3">
      <c r="P1730" t="s">
        <v>2578</v>
      </c>
    </row>
    <row r="1731" spans="16:16" x14ac:dyDescent="0.3">
      <c r="P1731" t="s">
        <v>2579</v>
      </c>
    </row>
    <row r="1732" spans="16:16" x14ac:dyDescent="0.3">
      <c r="P1732" t="s">
        <v>2580</v>
      </c>
    </row>
    <row r="1733" spans="16:16" x14ac:dyDescent="0.3">
      <c r="P1733" t="s">
        <v>2581</v>
      </c>
    </row>
    <row r="1734" spans="16:16" x14ac:dyDescent="0.3">
      <c r="P1734" t="s">
        <v>2582</v>
      </c>
    </row>
    <row r="1735" spans="16:16" x14ac:dyDescent="0.3">
      <c r="P1735" t="s">
        <v>2583</v>
      </c>
    </row>
    <row r="1736" spans="16:16" x14ac:dyDescent="0.3">
      <c r="P1736" t="s">
        <v>2584</v>
      </c>
    </row>
    <row r="1737" spans="16:16" x14ac:dyDescent="0.3">
      <c r="P1737" t="s">
        <v>2585</v>
      </c>
    </row>
    <row r="1738" spans="16:16" x14ac:dyDescent="0.3">
      <c r="P1738" t="s">
        <v>2586</v>
      </c>
    </row>
    <row r="1739" spans="16:16" x14ac:dyDescent="0.3">
      <c r="P1739" t="s">
        <v>2587</v>
      </c>
    </row>
    <row r="1740" spans="16:16" x14ac:dyDescent="0.3">
      <c r="P1740" t="s">
        <v>2588</v>
      </c>
    </row>
    <row r="1741" spans="16:16" x14ac:dyDescent="0.3">
      <c r="P1741" t="s">
        <v>2589</v>
      </c>
    </row>
    <row r="1742" spans="16:16" x14ac:dyDescent="0.3">
      <c r="P1742" t="s">
        <v>2590</v>
      </c>
    </row>
    <row r="1743" spans="16:16" x14ac:dyDescent="0.3">
      <c r="P1743" t="s">
        <v>2591</v>
      </c>
    </row>
    <row r="1744" spans="16:16" x14ac:dyDescent="0.3">
      <c r="P1744" t="s">
        <v>2592</v>
      </c>
    </row>
    <row r="1745" spans="16:16" x14ac:dyDescent="0.3">
      <c r="P1745" t="s">
        <v>2593</v>
      </c>
    </row>
    <row r="1746" spans="16:16" x14ac:dyDescent="0.3">
      <c r="P1746" t="s">
        <v>2594</v>
      </c>
    </row>
    <row r="1747" spans="16:16" x14ac:dyDescent="0.3">
      <c r="P1747" t="s">
        <v>2595</v>
      </c>
    </row>
    <row r="1748" spans="16:16" x14ac:dyDescent="0.3">
      <c r="P1748" t="s">
        <v>2596</v>
      </c>
    </row>
    <row r="1749" spans="16:16" x14ac:dyDescent="0.3">
      <c r="P1749" t="s">
        <v>2597</v>
      </c>
    </row>
    <row r="1750" spans="16:16" x14ac:dyDescent="0.3">
      <c r="P1750" t="s">
        <v>2598</v>
      </c>
    </row>
    <row r="1751" spans="16:16" x14ac:dyDescent="0.3">
      <c r="P1751" t="s">
        <v>2599</v>
      </c>
    </row>
    <row r="1752" spans="16:16" x14ac:dyDescent="0.3">
      <c r="P1752" t="s">
        <v>2600</v>
      </c>
    </row>
    <row r="1753" spans="16:16" x14ac:dyDescent="0.3">
      <c r="P1753" t="s">
        <v>2601</v>
      </c>
    </row>
    <row r="1754" spans="16:16" x14ac:dyDescent="0.3">
      <c r="P1754" t="s">
        <v>2602</v>
      </c>
    </row>
    <row r="1755" spans="16:16" x14ac:dyDescent="0.3">
      <c r="P1755" t="s">
        <v>2603</v>
      </c>
    </row>
    <row r="1756" spans="16:16" x14ac:dyDescent="0.3">
      <c r="P1756" t="s">
        <v>2604</v>
      </c>
    </row>
    <row r="1757" spans="16:16" x14ac:dyDescent="0.3">
      <c r="P1757" t="s">
        <v>2605</v>
      </c>
    </row>
    <row r="1758" spans="16:16" x14ac:dyDescent="0.3">
      <c r="P1758" t="s">
        <v>2606</v>
      </c>
    </row>
    <row r="1759" spans="16:16" x14ac:dyDescent="0.3">
      <c r="P1759" t="s">
        <v>2607</v>
      </c>
    </row>
    <row r="1760" spans="16:16" x14ac:dyDescent="0.3">
      <c r="P1760" t="s">
        <v>2608</v>
      </c>
    </row>
    <row r="1761" spans="16:16" x14ac:dyDescent="0.3">
      <c r="P1761" t="s">
        <v>2609</v>
      </c>
    </row>
    <row r="1762" spans="16:16" x14ac:dyDescent="0.3">
      <c r="P1762" t="s">
        <v>2610</v>
      </c>
    </row>
    <row r="1763" spans="16:16" x14ac:dyDescent="0.3">
      <c r="P1763" t="s">
        <v>2611</v>
      </c>
    </row>
    <row r="1764" spans="16:16" x14ac:dyDescent="0.3">
      <c r="P1764" t="s">
        <v>2612</v>
      </c>
    </row>
    <row r="1765" spans="16:16" x14ac:dyDescent="0.3">
      <c r="P1765" t="s">
        <v>2613</v>
      </c>
    </row>
    <row r="1766" spans="16:16" x14ac:dyDescent="0.3">
      <c r="P1766" t="s">
        <v>2614</v>
      </c>
    </row>
    <row r="1767" spans="16:16" x14ac:dyDescent="0.3">
      <c r="P1767" t="s">
        <v>2615</v>
      </c>
    </row>
    <row r="1768" spans="16:16" x14ac:dyDescent="0.3">
      <c r="P1768" t="s">
        <v>2616</v>
      </c>
    </row>
    <row r="1769" spans="16:16" x14ac:dyDescent="0.3">
      <c r="P1769" t="s">
        <v>2617</v>
      </c>
    </row>
    <row r="1770" spans="16:16" x14ac:dyDescent="0.3">
      <c r="P1770" t="s">
        <v>2618</v>
      </c>
    </row>
    <row r="1771" spans="16:16" x14ac:dyDescent="0.3">
      <c r="P1771" t="s">
        <v>2619</v>
      </c>
    </row>
    <row r="1772" spans="16:16" x14ac:dyDescent="0.3">
      <c r="P1772" t="s">
        <v>2620</v>
      </c>
    </row>
    <row r="1773" spans="16:16" x14ac:dyDescent="0.3">
      <c r="P1773" t="s">
        <v>2621</v>
      </c>
    </row>
    <row r="1774" spans="16:16" x14ac:dyDescent="0.3">
      <c r="P1774" t="s">
        <v>2622</v>
      </c>
    </row>
    <row r="1775" spans="16:16" x14ac:dyDescent="0.3">
      <c r="P1775" t="s">
        <v>2623</v>
      </c>
    </row>
    <row r="1776" spans="16:16" x14ac:dyDescent="0.3">
      <c r="P1776" t="s">
        <v>2624</v>
      </c>
    </row>
    <row r="1777" spans="16:16" x14ac:dyDescent="0.3">
      <c r="P1777" t="s">
        <v>2625</v>
      </c>
    </row>
    <row r="1778" spans="16:16" x14ac:dyDescent="0.3">
      <c r="P1778" t="s">
        <v>2626</v>
      </c>
    </row>
    <row r="1779" spans="16:16" x14ac:dyDescent="0.3">
      <c r="P1779" t="s">
        <v>2627</v>
      </c>
    </row>
    <row r="1780" spans="16:16" x14ac:dyDescent="0.3">
      <c r="P1780" t="s">
        <v>2628</v>
      </c>
    </row>
    <row r="1781" spans="16:16" x14ac:dyDescent="0.3">
      <c r="P1781" t="s">
        <v>2629</v>
      </c>
    </row>
    <row r="1782" spans="16:16" x14ac:dyDescent="0.3">
      <c r="P1782" t="s">
        <v>2630</v>
      </c>
    </row>
    <row r="1783" spans="16:16" x14ac:dyDescent="0.3">
      <c r="P1783" t="s">
        <v>2631</v>
      </c>
    </row>
    <row r="1784" spans="16:16" x14ac:dyDescent="0.3">
      <c r="P1784" t="s">
        <v>2632</v>
      </c>
    </row>
    <row r="1785" spans="16:16" x14ac:dyDescent="0.3">
      <c r="P1785" t="s">
        <v>2633</v>
      </c>
    </row>
    <row r="1786" spans="16:16" x14ac:dyDescent="0.3">
      <c r="P1786" t="s">
        <v>2634</v>
      </c>
    </row>
    <row r="1787" spans="16:16" x14ac:dyDescent="0.3">
      <c r="P1787" t="s">
        <v>2635</v>
      </c>
    </row>
    <row r="1788" spans="16:16" x14ac:dyDescent="0.3">
      <c r="P1788" t="s">
        <v>2636</v>
      </c>
    </row>
    <row r="1789" spans="16:16" x14ac:dyDescent="0.3">
      <c r="P1789" t="s">
        <v>2637</v>
      </c>
    </row>
    <row r="1790" spans="16:16" x14ac:dyDescent="0.3">
      <c r="P1790" t="s">
        <v>2638</v>
      </c>
    </row>
    <row r="1791" spans="16:16" x14ac:dyDescent="0.3">
      <c r="P1791" t="s">
        <v>2639</v>
      </c>
    </row>
    <row r="1792" spans="16:16" x14ac:dyDescent="0.3">
      <c r="P1792" t="s">
        <v>2640</v>
      </c>
    </row>
    <row r="1793" spans="16:16" x14ac:dyDescent="0.3">
      <c r="P1793" t="s">
        <v>2641</v>
      </c>
    </row>
    <row r="1794" spans="16:16" x14ac:dyDescent="0.3">
      <c r="P1794" t="s">
        <v>2642</v>
      </c>
    </row>
    <row r="1795" spans="16:16" x14ac:dyDescent="0.3">
      <c r="P1795" t="s">
        <v>2643</v>
      </c>
    </row>
    <row r="1796" spans="16:16" x14ac:dyDescent="0.3">
      <c r="P1796" t="s">
        <v>2644</v>
      </c>
    </row>
    <row r="1797" spans="16:16" x14ac:dyDescent="0.3">
      <c r="P1797" t="s">
        <v>2645</v>
      </c>
    </row>
    <row r="1798" spans="16:16" x14ac:dyDescent="0.3">
      <c r="P1798" t="s">
        <v>2646</v>
      </c>
    </row>
    <row r="1799" spans="16:16" x14ac:dyDescent="0.3">
      <c r="P1799" t="s">
        <v>2647</v>
      </c>
    </row>
    <row r="1800" spans="16:16" x14ac:dyDescent="0.3">
      <c r="P1800" t="s">
        <v>2648</v>
      </c>
    </row>
    <row r="1801" spans="16:16" x14ac:dyDescent="0.3">
      <c r="P1801" t="s">
        <v>2649</v>
      </c>
    </row>
    <row r="1802" spans="16:16" x14ac:dyDescent="0.3">
      <c r="P1802" t="s">
        <v>2650</v>
      </c>
    </row>
    <row r="1803" spans="16:16" x14ac:dyDescent="0.3">
      <c r="P1803" t="s">
        <v>2651</v>
      </c>
    </row>
    <row r="1804" spans="16:16" x14ac:dyDescent="0.3">
      <c r="P1804" t="s">
        <v>2652</v>
      </c>
    </row>
    <row r="1805" spans="16:16" x14ac:dyDescent="0.3">
      <c r="P1805" t="s">
        <v>2653</v>
      </c>
    </row>
    <row r="1806" spans="16:16" x14ac:dyDescent="0.3">
      <c r="P1806" t="s">
        <v>2654</v>
      </c>
    </row>
    <row r="1807" spans="16:16" x14ac:dyDescent="0.3">
      <c r="P1807" t="s">
        <v>2655</v>
      </c>
    </row>
    <row r="1808" spans="16:16" x14ac:dyDescent="0.3">
      <c r="P1808" t="s">
        <v>2656</v>
      </c>
    </row>
    <row r="1809" spans="16:16" x14ac:dyDescent="0.3">
      <c r="P1809" t="s">
        <v>2657</v>
      </c>
    </row>
    <row r="1810" spans="16:16" x14ac:dyDescent="0.3">
      <c r="P1810" t="s">
        <v>2658</v>
      </c>
    </row>
    <row r="1811" spans="16:16" x14ac:dyDescent="0.3">
      <c r="P1811" t="s">
        <v>2659</v>
      </c>
    </row>
    <row r="1812" spans="16:16" x14ac:dyDescent="0.3">
      <c r="P1812" t="s">
        <v>2660</v>
      </c>
    </row>
    <row r="1813" spans="16:16" x14ac:dyDescent="0.3">
      <c r="P1813" t="s">
        <v>2661</v>
      </c>
    </row>
    <row r="1814" spans="16:16" x14ac:dyDescent="0.3">
      <c r="P1814" t="s">
        <v>2662</v>
      </c>
    </row>
    <row r="1815" spans="16:16" x14ac:dyDescent="0.3">
      <c r="P1815" t="s">
        <v>2663</v>
      </c>
    </row>
    <row r="1816" spans="16:16" x14ac:dyDescent="0.3">
      <c r="P1816" t="s">
        <v>2664</v>
      </c>
    </row>
    <row r="1817" spans="16:16" x14ac:dyDescent="0.3">
      <c r="P1817" t="s">
        <v>2665</v>
      </c>
    </row>
    <row r="1818" spans="16:16" x14ac:dyDescent="0.3">
      <c r="P1818" t="s">
        <v>2666</v>
      </c>
    </row>
    <row r="1819" spans="16:16" x14ac:dyDescent="0.3">
      <c r="P1819" t="s">
        <v>2667</v>
      </c>
    </row>
    <row r="1820" spans="16:16" x14ac:dyDescent="0.3">
      <c r="P1820" t="s">
        <v>2668</v>
      </c>
    </row>
    <row r="1821" spans="16:16" x14ac:dyDescent="0.3">
      <c r="P1821" t="s">
        <v>2669</v>
      </c>
    </row>
    <row r="1822" spans="16:16" x14ac:dyDescent="0.3">
      <c r="P1822" t="s">
        <v>2670</v>
      </c>
    </row>
    <row r="1823" spans="16:16" x14ac:dyDescent="0.3">
      <c r="P1823" t="s">
        <v>2671</v>
      </c>
    </row>
    <row r="1824" spans="16:16" x14ac:dyDescent="0.3">
      <c r="P1824" t="s">
        <v>2672</v>
      </c>
    </row>
    <row r="1825" spans="16:16" x14ac:dyDescent="0.3">
      <c r="P1825" t="s">
        <v>2673</v>
      </c>
    </row>
    <row r="1826" spans="16:16" x14ac:dyDescent="0.3">
      <c r="P1826" t="s">
        <v>2674</v>
      </c>
    </row>
    <row r="1827" spans="16:16" x14ac:dyDescent="0.3">
      <c r="P1827" t="s">
        <v>2675</v>
      </c>
    </row>
    <row r="1828" spans="16:16" x14ac:dyDescent="0.3">
      <c r="P1828" t="s">
        <v>2676</v>
      </c>
    </row>
    <row r="1829" spans="16:16" x14ac:dyDescent="0.3">
      <c r="P1829" t="s">
        <v>2677</v>
      </c>
    </row>
    <row r="1830" spans="16:16" x14ac:dyDescent="0.3">
      <c r="P1830" t="s">
        <v>2678</v>
      </c>
    </row>
    <row r="1831" spans="16:16" x14ac:dyDescent="0.3">
      <c r="P1831" t="s">
        <v>2679</v>
      </c>
    </row>
    <row r="1832" spans="16:16" x14ac:dyDescent="0.3">
      <c r="P1832" t="s">
        <v>2680</v>
      </c>
    </row>
    <row r="1833" spans="16:16" x14ac:dyDescent="0.3">
      <c r="P1833" t="s">
        <v>2681</v>
      </c>
    </row>
    <row r="1834" spans="16:16" x14ac:dyDescent="0.3">
      <c r="P1834" t="s">
        <v>2682</v>
      </c>
    </row>
    <row r="1835" spans="16:16" x14ac:dyDescent="0.3">
      <c r="P1835" t="s">
        <v>2683</v>
      </c>
    </row>
    <row r="1836" spans="16:16" x14ac:dyDescent="0.3">
      <c r="P1836" t="s">
        <v>2684</v>
      </c>
    </row>
    <row r="1837" spans="16:16" x14ac:dyDescent="0.3">
      <c r="P1837" t="s">
        <v>2685</v>
      </c>
    </row>
    <row r="1838" spans="16:16" x14ac:dyDescent="0.3">
      <c r="P1838" t="s">
        <v>2686</v>
      </c>
    </row>
    <row r="1839" spans="16:16" x14ac:dyDescent="0.3">
      <c r="P1839" t="s">
        <v>2687</v>
      </c>
    </row>
    <row r="1840" spans="16:16" x14ac:dyDescent="0.3">
      <c r="P1840" t="s">
        <v>2688</v>
      </c>
    </row>
    <row r="1841" spans="16:16" x14ac:dyDescent="0.3">
      <c r="P1841" t="s">
        <v>2689</v>
      </c>
    </row>
    <row r="1842" spans="16:16" x14ac:dyDescent="0.3">
      <c r="P1842" t="s">
        <v>2690</v>
      </c>
    </row>
    <row r="1843" spans="16:16" x14ac:dyDescent="0.3">
      <c r="P1843" t="s">
        <v>2691</v>
      </c>
    </row>
    <row r="1844" spans="16:16" x14ac:dyDescent="0.3">
      <c r="P1844" t="s">
        <v>2692</v>
      </c>
    </row>
    <row r="1845" spans="16:16" x14ac:dyDescent="0.3">
      <c r="P1845" t="s">
        <v>2693</v>
      </c>
    </row>
    <row r="1846" spans="16:16" x14ac:dyDescent="0.3">
      <c r="P1846" t="s">
        <v>2694</v>
      </c>
    </row>
    <row r="1847" spans="16:16" x14ac:dyDescent="0.3">
      <c r="P1847" t="s">
        <v>2695</v>
      </c>
    </row>
    <row r="1848" spans="16:16" x14ac:dyDescent="0.3">
      <c r="P1848" t="s">
        <v>2696</v>
      </c>
    </row>
    <row r="1849" spans="16:16" x14ac:dyDescent="0.3">
      <c r="P1849" t="s">
        <v>2697</v>
      </c>
    </row>
    <row r="1850" spans="16:16" x14ac:dyDescent="0.3">
      <c r="P1850" t="s">
        <v>2698</v>
      </c>
    </row>
    <row r="1851" spans="16:16" x14ac:dyDescent="0.3">
      <c r="P1851" t="s">
        <v>2699</v>
      </c>
    </row>
    <row r="1852" spans="16:16" x14ac:dyDescent="0.3">
      <c r="P1852" t="s">
        <v>2700</v>
      </c>
    </row>
    <row r="1853" spans="16:16" x14ac:dyDescent="0.3">
      <c r="P1853" t="s">
        <v>2701</v>
      </c>
    </row>
    <row r="1854" spans="16:16" x14ac:dyDescent="0.3">
      <c r="P1854" t="s">
        <v>2702</v>
      </c>
    </row>
    <row r="1855" spans="16:16" x14ac:dyDescent="0.3">
      <c r="P1855" t="s">
        <v>2703</v>
      </c>
    </row>
    <row r="1856" spans="16:16" x14ac:dyDescent="0.3">
      <c r="P1856" t="s">
        <v>2704</v>
      </c>
    </row>
    <row r="1857" spans="16:16" x14ac:dyDescent="0.3">
      <c r="P1857" t="s">
        <v>2705</v>
      </c>
    </row>
    <row r="1858" spans="16:16" x14ac:dyDescent="0.3">
      <c r="P1858" t="s">
        <v>2706</v>
      </c>
    </row>
    <row r="1859" spans="16:16" x14ac:dyDescent="0.3">
      <c r="P1859" t="s">
        <v>2707</v>
      </c>
    </row>
    <row r="1860" spans="16:16" x14ac:dyDescent="0.3">
      <c r="P1860" t="s">
        <v>2708</v>
      </c>
    </row>
    <row r="1861" spans="16:16" x14ac:dyDescent="0.3">
      <c r="P1861" t="s">
        <v>2709</v>
      </c>
    </row>
    <row r="1862" spans="16:16" x14ac:dyDescent="0.3">
      <c r="P1862" t="s">
        <v>2710</v>
      </c>
    </row>
    <row r="1863" spans="16:16" x14ac:dyDescent="0.3">
      <c r="P1863" t="s">
        <v>2711</v>
      </c>
    </row>
    <row r="1864" spans="16:16" x14ac:dyDescent="0.3">
      <c r="P1864" t="s">
        <v>2712</v>
      </c>
    </row>
    <row r="1865" spans="16:16" x14ac:dyDescent="0.3">
      <c r="P1865" t="s">
        <v>2713</v>
      </c>
    </row>
    <row r="1866" spans="16:16" x14ac:dyDescent="0.3">
      <c r="P1866" t="s">
        <v>2714</v>
      </c>
    </row>
    <row r="1867" spans="16:16" x14ac:dyDescent="0.3">
      <c r="P1867" t="s">
        <v>2715</v>
      </c>
    </row>
    <row r="1868" spans="16:16" x14ac:dyDescent="0.3">
      <c r="P1868" t="s">
        <v>2716</v>
      </c>
    </row>
    <row r="1869" spans="16:16" x14ac:dyDescent="0.3">
      <c r="P1869" t="s">
        <v>2717</v>
      </c>
    </row>
    <row r="1870" spans="16:16" x14ac:dyDescent="0.3">
      <c r="P1870" t="s">
        <v>2718</v>
      </c>
    </row>
    <row r="1871" spans="16:16" x14ac:dyDescent="0.3">
      <c r="P1871" t="s">
        <v>2719</v>
      </c>
    </row>
    <row r="1872" spans="16:16" x14ac:dyDescent="0.3">
      <c r="P1872" t="s">
        <v>2720</v>
      </c>
    </row>
    <row r="1873" spans="16:16" x14ac:dyDescent="0.3">
      <c r="P1873" t="s">
        <v>2721</v>
      </c>
    </row>
    <row r="1874" spans="16:16" x14ac:dyDescent="0.3">
      <c r="P1874" t="s">
        <v>2722</v>
      </c>
    </row>
    <row r="1875" spans="16:16" x14ac:dyDescent="0.3">
      <c r="P1875" t="s">
        <v>2723</v>
      </c>
    </row>
    <row r="1876" spans="16:16" x14ac:dyDescent="0.3">
      <c r="P1876" t="s">
        <v>2724</v>
      </c>
    </row>
    <row r="1877" spans="16:16" x14ac:dyDescent="0.3">
      <c r="P1877" t="s">
        <v>2725</v>
      </c>
    </row>
    <row r="1878" spans="16:16" x14ac:dyDescent="0.3">
      <c r="P1878" t="s">
        <v>2726</v>
      </c>
    </row>
    <row r="1879" spans="16:16" x14ac:dyDescent="0.3">
      <c r="P1879" t="s">
        <v>2727</v>
      </c>
    </row>
    <row r="1880" spans="16:16" x14ac:dyDescent="0.3">
      <c r="P1880" t="s">
        <v>2728</v>
      </c>
    </row>
    <row r="1881" spans="16:16" x14ac:dyDescent="0.3">
      <c r="P1881" t="s">
        <v>2729</v>
      </c>
    </row>
    <row r="1882" spans="16:16" x14ac:dyDescent="0.3">
      <c r="P1882" t="s">
        <v>2730</v>
      </c>
    </row>
    <row r="1883" spans="16:16" x14ac:dyDescent="0.3">
      <c r="P1883" t="s">
        <v>2731</v>
      </c>
    </row>
    <row r="1884" spans="16:16" x14ac:dyDescent="0.3">
      <c r="P1884" t="s">
        <v>2732</v>
      </c>
    </row>
    <row r="1885" spans="16:16" x14ac:dyDescent="0.3">
      <c r="P1885" t="s">
        <v>2733</v>
      </c>
    </row>
    <row r="1886" spans="16:16" x14ac:dyDescent="0.3">
      <c r="P1886" t="s">
        <v>2734</v>
      </c>
    </row>
    <row r="1887" spans="16:16" x14ac:dyDescent="0.3">
      <c r="P1887" t="s">
        <v>2735</v>
      </c>
    </row>
    <row r="1888" spans="16:16" x14ac:dyDescent="0.3">
      <c r="P1888" t="s">
        <v>2736</v>
      </c>
    </row>
    <row r="1889" spans="16:16" x14ac:dyDescent="0.3">
      <c r="P1889" t="s">
        <v>2737</v>
      </c>
    </row>
    <row r="1890" spans="16:16" x14ac:dyDescent="0.3">
      <c r="P1890" t="s">
        <v>2738</v>
      </c>
    </row>
    <row r="1891" spans="16:16" x14ac:dyDescent="0.3">
      <c r="P1891" t="s">
        <v>2739</v>
      </c>
    </row>
    <row r="1892" spans="16:16" x14ac:dyDescent="0.3">
      <c r="P1892" t="s">
        <v>2740</v>
      </c>
    </row>
    <row r="1893" spans="16:16" x14ac:dyDescent="0.3">
      <c r="P1893" t="s">
        <v>2741</v>
      </c>
    </row>
    <row r="1894" spans="16:16" x14ac:dyDescent="0.3">
      <c r="P1894" t="s">
        <v>2742</v>
      </c>
    </row>
    <row r="1895" spans="16:16" x14ac:dyDescent="0.3">
      <c r="P1895" t="s">
        <v>2743</v>
      </c>
    </row>
    <row r="1896" spans="16:16" x14ac:dyDescent="0.3">
      <c r="P1896" t="s">
        <v>2744</v>
      </c>
    </row>
    <row r="1897" spans="16:16" x14ac:dyDescent="0.3">
      <c r="P1897" t="s">
        <v>2745</v>
      </c>
    </row>
    <row r="1898" spans="16:16" x14ac:dyDescent="0.3">
      <c r="P1898" t="s">
        <v>2746</v>
      </c>
    </row>
    <row r="1899" spans="16:16" x14ac:dyDescent="0.3">
      <c r="P1899" t="s">
        <v>2747</v>
      </c>
    </row>
    <row r="1900" spans="16:16" x14ac:dyDescent="0.3">
      <c r="P1900" t="s">
        <v>2748</v>
      </c>
    </row>
    <row r="1901" spans="16:16" x14ac:dyDescent="0.3">
      <c r="P1901" t="s">
        <v>2749</v>
      </c>
    </row>
    <row r="1902" spans="16:16" x14ac:dyDescent="0.3">
      <c r="P1902" t="s">
        <v>2750</v>
      </c>
    </row>
    <row r="1903" spans="16:16" x14ac:dyDescent="0.3">
      <c r="P1903" t="s">
        <v>2751</v>
      </c>
    </row>
    <row r="1904" spans="16:16" x14ac:dyDescent="0.3">
      <c r="P1904" t="s">
        <v>2752</v>
      </c>
    </row>
    <row r="1905" spans="16:16" x14ac:dyDescent="0.3">
      <c r="P1905" t="s">
        <v>2753</v>
      </c>
    </row>
    <row r="1906" spans="16:16" x14ac:dyDescent="0.3">
      <c r="P1906" t="s">
        <v>2754</v>
      </c>
    </row>
    <row r="1907" spans="16:16" x14ac:dyDescent="0.3">
      <c r="P1907" t="s">
        <v>2755</v>
      </c>
    </row>
    <row r="1908" spans="16:16" x14ac:dyDescent="0.3">
      <c r="P1908" t="s">
        <v>2756</v>
      </c>
    </row>
    <row r="1909" spans="16:16" x14ac:dyDescent="0.3">
      <c r="P1909" t="s">
        <v>2757</v>
      </c>
    </row>
    <row r="1910" spans="16:16" x14ac:dyDescent="0.3">
      <c r="P1910" t="s">
        <v>2758</v>
      </c>
    </row>
    <row r="1911" spans="16:16" x14ac:dyDescent="0.3">
      <c r="P1911" t="s">
        <v>2759</v>
      </c>
    </row>
    <row r="1912" spans="16:16" x14ac:dyDescent="0.3">
      <c r="P1912" t="s">
        <v>2760</v>
      </c>
    </row>
    <row r="1913" spans="16:16" x14ac:dyDescent="0.3">
      <c r="P1913" t="s">
        <v>2761</v>
      </c>
    </row>
    <row r="1914" spans="16:16" x14ac:dyDescent="0.3">
      <c r="P1914" t="s">
        <v>2762</v>
      </c>
    </row>
    <row r="1915" spans="16:16" x14ac:dyDescent="0.3">
      <c r="P1915" t="s">
        <v>2763</v>
      </c>
    </row>
    <row r="1916" spans="16:16" x14ac:dyDescent="0.3">
      <c r="P1916" t="s">
        <v>2764</v>
      </c>
    </row>
    <row r="1917" spans="16:16" x14ac:dyDescent="0.3">
      <c r="P1917" t="s">
        <v>2765</v>
      </c>
    </row>
    <row r="1918" spans="16:16" x14ac:dyDescent="0.3">
      <c r="P1918" t="s">
        <v>2766</v>
      </c>
    </row>
    <row r="1919" spans="16:16" x14ac:dyDescent="0.3">
      <c r="P1919" t="s">
        <v>2767</v>
      </c>
    </row>
    <row r="1920" spans="16:16" x14ac:dyDescent="0.3">
      <c r="P1920" t="s">
        <v>2768</v>
      </c>
    </row>
    <row r="1921" spans="16:16" x14ac:dyDescent="0.3">
      <c r="P1921" t="s">
        <v>2769</v>
      </c>
    </row>
    <row r="1922" spans="16:16" x14ac:dyDescent="0.3">
      <c r="P1922" t="s">
        <v>2770</v>
      </c>
    </row>
    <row r="1923" spans="16:16" x14ac:dyDescent="0.3">
      <c r="P1923" t="s">
        <v>2771</v>
      </c>
    </row>
    <row r="1924" spans="16:16" x14ac:dyDescent="0.3">
      <c r="P1924" t="s">
        <v>2772</v>
      </c>
    </row>
    <row r="1925" spans="16:16" x14ac:dyDescent="0.3">
      <c r="P1925" t="s">
        <v>2773</v>
      </c>
    </row>
    <row r="1926" spans="16:16" x14ac:dyDescent="0.3">
      <c r="P1926" t="s">
        <v>2774</v>
      </c>
    </row>
    <row r="1927" spans="16:16" x14ac:dyDescent="0.3">
      <c r="P1927" t="s">
        <v>2775</v>
      </c>
    </row>
    <row r="1928" spans="16:16" x14ac:dyDescent="0.3">
      <c r="P1928" t="s">
        <v>2776</v>
      </c>
    </row>
    <row r="1929" spans="16:16" x14ac:dyDescent="0.3">
      <c r="P1929" t="s">
        <v>2777</v>
      </c>
    </row>
    <row r="1930" spans="16:16" x14ac:dyDescent="0.3">
      <c r="P1930" t="s">
        <v>2778</v>
      </c>
    </row>
    <row r="1931" spans="16:16" x14ac:dyDescent="0.3">
      <c r="P1931" t="s">
        <v>2779</v>
      </c>
    </row>
    <row r="1932" spans="16:16" x14ac:dyDescent="0.3">
      <c r="P1932" t="s">
        <v>2780</v>
      </c>
    </row>
    <row r="1933" spans="16:16" x14ac:dyDescent="0.3">
      <c r="P1933" t="s">
        <v>2781</v>
      </c>
    </row>
    <row r="1934" spans="16:16" x14ac:dyDescent="0.3">
      <c r="P1934" t="s">
        <v>2782</v>
      </c>
    </row>
    <row r="1935" spans="16:16" x14ac:dyDescent="0.3">
      <c r="P1935" t="s">
        <v>2783</v>
      </c>
    </row>
    <row r="1936" spans="16:16" x14ac:dyDescent="0.3">
      <c r="P1936" t="s">
        <v>2784</v>
      </c>
    </row>
    <row r="1937" spans="16:16" x14ac:dyDescent="0.3">
      <c r="P1937" t="s">
        <v>2785</v>
      </c>
    </row>
    <row r="1938" spans="16:16" x14ac:dyDescent="0.3">
      <c r="P1938" t="s">
        <v>2786</v>
      </c>
    </row>
    <row r="1939" spans="16:16" x14ac:dyDescent="0.3">
      <c r="P1939" t="s">
        <v>2787</v>
      </c>
    </row>
    <row r="1940" spans="16:16" x14ac:dyDescent="0.3">
      <c r="P1940" t="s">
        <v>2788</v>
      </c>
    </row>
    <row r="1941" spans="16:16" x14ac:dyDescent="0.3">
      <c r="P1941" t="s">
        <v>2789</v>
      </c>
    </row>
    <row r="1942" spans="16:16" x14ac:dyDescent="0.3">
      <c r="P1942" t="s">
        <v>2790</v>
      </c>
    </row>
    <row r="1943" spans="16:16" x14ac:dyDescent="0.3">
      <c r="P1943" t="s">
        <v>2791</v>
      </c>
    </row>
    <row r="1944" spans="16:16" x14ac:dyDescent="0.3">
      <c r="P1944" t="s">
        <v>2792</v>
      </c>
    </row>
    <row r="1945" spans="16:16" x14ac:dyDescent="0.3">
      <c r="P1945" t="s">
        <v>2793</v>
      </c>
    </row>
    <row r="1946" spans="16:16" x14ac:dyDescent="0.3">
      <c r="P1946" t="s">
        <v>2794</v>
      </c>
    </row>
    <row r="1947" spans="16:16" x14ac:dyDescent="0.3">
      <c r="P1947" t="s">
        <v>2795</v>
      </c>
    </row>
    <row r="1948" spans="16:16" x14ac:dyDescent="0.3">
      <c r="P1948" t="s">
        <v>2796</v>
      </c>
    </row>
    <row r="1949" spans="16:16" x14ac:dyDescent="0.3">
      <c r="P1949" t="s">
        <v>2797</v>
      </c>
    </row>
    <row r="1950" spans="16:16" x14ac:dyDescent="0.3">
      <c r="P1950" t="s">
        <v>2798</v>
      </c>
    </row>
    <row r="1951" spans="16:16" x14ac:dyDescent="0.3">
      <c r="P1951" t="s">
        <v>2799</v>
      </c>
    </row>
    <row r="1952" spans="16:16" x14ac:dyDescent="0.3">
      <c r="P1952" t="s">
        <v>2800</v>
      </c>
    </row>
    <row r="1953" spans="16:16" x14ac:dyDescent="0.3">
      <c r="P1953" t="s">
        <v>2801</v>
      </c>
    </row>
    <row r="1954" spans="16:16" x14ac:dyDescent="0.3">
      <c r="P1954" t="s">
        <v>2802</v>
      </c>
    </row>
    <row r="1955" spans="16:16" x14ac:dyDescent="0.3">
      <c r="P1955" t="s">
        <v>2803</v>
      </c>
    </row>
    <row r="1956" spans="16:16" x14ac:dyDescent="0.3">
      <c r="P1956" t="s">
        <v>2804</v>
      </c>
    </row>
    <row r="1957" spans="16:16" x14ac:dyDescent="0.3">
      <c r="P1957" t="s">
        <v>2805</v>
      </c>
    </row>
    <row r="1958" spans="16:16" x14ac:dyDescent="0.3">
      <c r="P1958" t="s">
        <v>2806</v>
      </c>
    </row>
    <row r="1959" spans="16:16" x14ac:dyDescent="0.3">
      <c r="P1959" t="s">
        <v>2807</v>
      </c>
    </row>
    <row r="1960" spans="16:16" x14ac:dyDescent="0.3">
      <c r="P1960" t="s">
        <v>2808</v>
      </c>
    </row>
    <row r="1961" spans="16:16" x14ac:dyDescent="0.3">
      <c r="P1961" t="s">
        <v>2809</v>
      </c>
    </row>
    <row r="1962" spans="16:16" x14ac:dyDescent="0.3">
      <c r="P1962" t="s">
        <v>2810</v>
      </c>
    </row>
    <row r="1963" spans="16:16" x14ac:dyDescent="0.3">
      <c r="P1963" t="s">
        <v>2811</v>
      </c>
    </row>
    <row r="1964" spans="16:16" x14ac:dyDescent="0.3">
      <c r="P1964" t="s">
        <v>2812</v>
      </c>
    </row>
    <row r="1965" spans="16:16" x14ac:dyDescent="0.3">
      <c r="P1965" t="s">
        <v>2813</v>
      </c>
    </row>
    <row r="1966" spans="16:16" x14ac:dyDescent="0.3">
      <c r="P1966" t="s">
        <v>2814</v>
      </c>
    </row>
    <row r="1967" spans="16:16" x14ac:dyDescent="0.3">
      <c r="P1967" t="s">
        <v>2815</v>
      </c>
    </row>
    <row r="1968" spans="16:16" x14ac:dyDescent="0.3">
      <c r="P1968" t="s">
        <v>2816</v>
      </c>
    </row>
    <row r="1969" spans="16:16" x14ac:dyDescent="0.3">
      <c r="P1969" t="s">
        <v>2817</v>
      </c>
    </row>
    <row r="1970" spans="16:16" x14ac:dyDescent="0.3">
      <c r="P1970" t="s">
        <v>2818</v>
      </c>
    </row>
    <row r="1971" spans="16:16" x14ac:dyDescent="0.3">
      <c r="P1971" t="s">
        <v>2819</v>
      </c>
    </row>
    <row r="1972" spans="16:16" x14ac:dyDescent="0.3">
      <c r="P1972" t="s">
        <v>2820</v>
      </c>
    </row>
    <row r="1973" spans="16:16" x14ac:dyDescent="0.3">
      <c r="P1973" t="s">
        <v>2821</v>
      </c>
    </row>
    <row r="1974" spans="16:16" x14ac:dyDescent="0.3">
      <c r="P1974" t="s">
        <v>2822</v>
      </c>
    </row>
    <row r="1975" spans="16:16" x14ac:dyDescent="0.3">
      <c r="P1975" t="s">
        <v>2823</v>
      </c>
    </row>
    <row r="1976" spans="16:16" x14ac:dyDescent="0.3">
      <c r="P1976" t="s">
        <v>2824</v>
      </c>
    </row>
    <row r="1977" spans="16:16" x14ac:dyDescent="0.3">
      <c r="P1977" t="s">
        <v>2825</v>
      </c>
    </row>
    <row r="1978" spans="16:16" x14ac:dyDescent="0.3">
      <c r="P1978" t="s">
        <v>2826</v>
      </c>
    </row>
    <row r="1979" spans="16:16" x14ac:dyDescent="0.3">
      <c r="P1979" t="s">
        <v>2827</v>
      </c>
    </row>
    <row r="1980" spans="16:16" x14ac:dyDescent="0.3">
      <c r="P1980" t="s">
        <v>2828</v>
      </c>
    </row>
    <row r="1981" spans="16:16" x14ac:dyDescent="0.3">
      <c r="P1981" t="s">
        <v>2829</v>
      </c>
    </row>
    <row r="1982" spans="16:16" x14ac:dyDescent="0.3">
      <c r="P1982" t="s">
        <v>2830</v>
      </c>
    </row>
    <row r="1983" spans="16:16" x14ac:dyDescent="0.3">
      <c r="P1983" t="s">
        <v>2831</v>
      </c>
    </row>
    <row r="1984" spans="16:16" x14ac:dyDescent="0.3">
      <c r="P1984" t="s">
        <v>2832</v>
      </c>
    </row>
    <row r="1985" spans="16:16" x14ac:dyDescent="0.3">
      <c r="P1985" t="s">
        <v>2833</v>
      </c>
    </row>
    <row r="1986" spans="16:16" x14ac:dyDescent="0.3">
      <c r="P1986" t="s">
        <v>2834</v>
      </c>
    </row>
    <row r="1987" spans="16:16" x14ac:dyDescent="0.3">
      <c r="P1987" t="s">
        <v>2835</v>
      </c>
    </row>
    <row r="1988" spans="16:16" x14ac:dyDescent="0.3">
      <c r="P1988" t="s">
        <v>2836</v>
      </c>
    </row>
    <row r="1989" spans="16:16" x14ac:dyDescent="0.3">
      <c r="P1989" t="s">
        <v>2837</v>
      </c>
    </row>
    <row r="1990" spans="16:16" x14ac:dyDescent="0.3">
      <c r="P1990" t="s">
        <v>2838</v>
      </c>
    </row>
    <row r="1991" spans="16:16" x14ac:dyDescent="0.3">
      <c r="P1991" t="s">
        <v>2839</v>
      </c>
    </row>
    <row r="1992" spans="16:16" x14ac:dyDescent="0.3">
      <c r="P1992" t="s">
        <v>2840</v>
      </c>
    </row>
    <row r="1993" spans="16:16" x14ac:dyDescent="0.3">
      <c r="P1993" t="s">
        <v>2841</v>
      </c>
    </row>
    <row r="1994" spans="16:16" x14ac:dyDescent="0.3">
      <c r="P1994" t="s">
        <v>2842</v>
      </c>
    </row>
    <row r="1995" spans="16:16" x14ac:dyDescent="0.3">
      <c r="P1995" t="s">
        <v>2843</v>
      </c>
    </row>
    <row r="1996" spans="16:16" x14ac:dyDescent="0.3">
      <c r="P1996" t="s">
        <v>2844</v>
      </c>
    </row>
    <row r="1997" spans="16:16" x14ac:dyDescent="0.3">
      <c r="P1997" t="s">
        <v>2845</v>
      </c>
    </row>
    <row r="1998" spans="16:16" x14ac:dyDescent="0.3">
      <c r="P1998" t="s">
        <v>2846</v>
      </c>
    </row>
    <row r="1999" spans="16:16" x14ac:dyDescent="0.3">
      <c r="P1999" t="s">
        <v>2847</v>
      </c>
    </row>
    <row r="2000" spans="16:16" x14ac:dyDescent="0.3">
      <c r="P2000" t="s">
        <v>2848</v>
      </c>
    </row>
    <row r="2001" spans="16:16" x14ac:dyDescent="0.3">
      <c r="P2001" t="s">
        <v>2849</v>
      </c>
    </row>
    <row r="2002" spans="16:16" x14ac:dyDescent="0.3">
      <c r="P2002" t="s">
        <v>2850</v>
      </c>
    </row>
    <row r="2003" spans="16:16" x14ac:dyDescent="0.3">
      <c r="P2003" t="s">
        <v>2851</v>
      </c>
    </row>
    <row r="2004" spans="16:16" x14ac:dyDescent="0.3">
      <c r="P2004" t="s">
        <v>2852</v>
      </c>
    </row>
    <row r="2005" spans="16:16" x14ac:dyDescent="0.3">
      <c r="P2005" t="s">
        <v>2853</v>
      </c>
    </row>
    <row r="2006" spans="16:16" x14ac:dyDescent="0.3">
      <c r="P2006" t="s">
        <v>2854</v>
      </c>
    </row>
    <row r="2007" spans="16:16" x14ac:dyDescent="0.3">
      <c r="P2007" t="s">
        <v>2855</v>
      </c>
    </row>
    <row r="2008" spans="16:16" x14ac:dyDescent="0.3">
      <c r="P2008" t="s">
        <v>2856</v>
      </c>
    </row>
    <row r="2009" spans="16:16" x14ac:dyDescent="0.3">
      <c r="P2009" t="s">
        <v>2857</v>
      </c>
    </row>
    <row r="2010" spans="16:16" x14ac:dyDescent="0.3">
      <c r="P2010" t="s">
        <v>2858</v>
      </c>
    </row>
    <row r="2011" spans="16:16" x14ac:dyDescent="0.3">
      <c r="P2011" t="s">
        <v>2859</v>
      </c>
    </row>
    <row r="2012" spans="16:16" x14ac:dyDescent="0.3">
      <c r="P2012" t="s">
        <v>2860</v>
      </c>
    </row>
    <row r="2013" spans="16:16" x14ac:dyDescent="0.3">
      <c r="P2013" t="s">
        <v>2861</v>
      </c>
    </row>
    <row r="2014" spans="16:16" x14ac:dyDescent="0.3">
      <c r="P2014" t="s">
        <v>2862</v>
      </c>
    </row>
    <row r="2015" spans="16:16" x14ac:dyDescent="0.3">
      <c r="P2015" t="s">
        <v>2863</v>
      </c>
    </row>
    <row r="2016" spans="16:16" x14ac:dyDescent="0.3">
      <c r="P2016" t="s">
        <v>2864</v>
      </c>
    </row>
    <row r="2017" spans="16:16" x14ac:dyDescent="0.3">
      <c r="P2017" t="s">
        <v>2865</v>
      </c>
    </row>
    <row r="2018" spans="16:16" x14ac:dyDescent="0.3">
      <c r="P2018" t="s">
        <v>2866</v>
      </c>
    </row>
    <row r="2019" spans="16:16" x14ac:dyDescent="0.3">
      <c r="P2019" t="s">
        <v>2867</v>
      </c>
    </row>
    <row r="2020" spans="16:16" x14ac:dyDescent="0.3">
      <c r="P2020" t="s">
        <v>2868</v>
      </c>
    </row>
    <row r="2021" spans="16:16" x14ac:dyDescent="0.3">
      <c r="P2021" t="s">
        <v>2869</v>
      </c>
    </row>
    <row r="2022" spans="16:16" x14ac:dyDescent="0.3">
      <c r="P2022" t="s">
        <v>2870</v>
      </c>
    </row>
    <row r="2023" spans="16:16" x14ac:dyDescent="0.3">
      <c r="P2023" t="s">
        <v>2871</v>
      </c>
    </row>
    <row r="2024" spans="16:16" x14ac:dyDescent="0.3">
      <c r="P2024" t="s">
        <v>2872</v>
      </c>
    </row>
    <row r="2025" spans="16:16" x14ac:dyDescent="0.3">
      <c r="P2025" t="s">
        <v>2873</v>
      </c>
    </row>
    <row r="2026" spans="16:16" x14ac:dyDescent="0.3">
      <c r="P2026" t="s">
        <v>2874</v>
      </c>
    </row>
    <row r="2027" spans="16:16" x14ac:dyDescent="0.3">
      <c r="P2027" t="s">
        <v>2875</v>
      </c>
    </row>
    <row r="2028" spans="16:16" x14ac:dyDescent="0.3">
      <c r="P2028" t="s">
        <v>2876</v>
      </c>
    </row>
    <row r="2029" spans="16:16" x14ac:dyDescent="0.3">
      <c r="P2029" t="s">
        <v>2877</v>
      </c>
    </row>
    <row r="2030" spans="16:16" x14ac:dyDescent="0.3">
      <c r="P2030" t="s">
        <v>2878</v>
      </c>
    </row>
    <row r="2031" spans="16:16" x14ac:dyDescent="0.3">
      <c r="P2031" t="s">
        <v>2879</v>
      </c>
    </row>
    <row r="2032" spans="16:16" x14ac:dyDescent="0.3">
      <c r="P2032" t="s">
        <v>2880</v>
      </c>
    </row>
    <row r="2033" spans="16:16" x14ac:dyDescent="0.3">
      <c r="P2033" t="s">
        <v>2881</v>
      </c>
    </row>
    <row r="2034" spans="16:16" x14ac:dyDescent="0.3">
      <c r="P2034" t="s">
        <v>2882</v>
      </c>
    </row>
    <row r="2035" spans="16:16" x14ac:dyDescent="0.3">
      <c r="P2035" t="s">
        <v>2883</v>
      </c>
    </row>
    <row r="2036" spans="16:16" x14ac:dyDescent="0.3">
      <c r="P2036" t="s">
        <v>2884</v>
      </c>
    </row>
    <row r="2037" spans="16:16" x14ac:dyDescent="0.3">
      <c r="P2037" t="s">
        <v>2885</v>
      </c>
    </row>
    <row r="2038" spans="16:16" x14ac:dyDescent="0.3">
      <c r="P2038" t="s">
        <v>2886</v>
      </c>
    </row>
    <row r="2039" spans="16:16" x14ac:dyDescent="0.3">
      <c r="P2039" t="s">
        <v>2887</v>
      </c>
    </row>
    <row r="2040" spans="16:16" x14ac:dyDescent="0.3">
      <c r="P2040" t="s">
        <v>2888</v>
      </c>
    </row>
    <row r="2041" spans="16:16" x14ac:dyDescent="0.3">
      <c r="P2041" t="s">
        <v>2889</v>
      </c>
    </row>
    <row r="2042" spans="16:16" x14ac:dyDescent="0.3">
      <c r="P2042" t="s">
        <v>2890</v>
      </c>
    </row>
    <row r="2043" spans="16:16" x14ac:dyDescent="0.3">
      <c r="P2043" t="s">
        <v>2891</v>
      </c>
    </row>
    <row r="2044" spans="16:16" x14ac:dyDescent="0.3">
      <c r="P2044" t="s">
        <v>2892</v>
      </c>
    </row>
    <row r="2045" spans="16:16" x14ac:dyDescent="0.3">
      <c r="P2045" t="s">
        <v>2893</v>
      </c>
    </row>
    <row r="2046" spans="16:16" x14ac:dyDescent="0.3">
      <c r="P2046" t="s">
        <v>2894</v>
      </c>
    </row>
    <row r="2047" spans="16:16" x14ac:dyDescent="0.3">
      <c r="P2047" t="s">
        <v>2895</v>
      </c>
    </row>
    <row r="2048" spans="16:16" x14ac:dyDescent="0.3">
      <c r="P2048" t="s">
        <v>2896</v>
      </c>
    </row>
    <row r="2049" spans="16:16" x14ac:dyDescent="0.3">
      <c r="P2049" t="s">
        <v>2897</v>
      </c>
    </row>
    <row r="2050" spans="16:16" x14ac:dyDescent="0.3">
      <c r="P2050" t="s">
        <v>2898</v>
      </c>
    </row>
    <row r="2051" spans="16:16" x14ac:dyDescent="0.3">
      <c r="P2051" t="s">
        <v>2899</v>
      </c>
    </row>
    <row r="2052" spans="16:16" x14ac:dyDescent="0.3">
      <c r="P2052" t="s">
        <v>2900</v>
      </c>
    </row>
    <row r="2053" spans="16:16" x14ac:dyDescent="0.3">
      <c r="P2053" t="s">
        <v>2901</v>
      </c>
    </row>
    <row r="2054" spans="16:16" x14ac:dyDescent="0.3">
      <c r="P2054" t="s">
        <v>2902</v>
      </c>
    </row>
    <row r="2055" spans="16:16" x14ac:dyDescent="0.3">
      <c r="P2055" t="s">
        <v>2903</v>
      </c>
    </row>
    <row r="2056" spans="16:16" x14ac:dyDescent="0.3">
      <c r="P2056" t="s">
        <v>2904</v>
      </c>
    </row>
    <row r="2057" spans="16:16" x14ac:dyDescent="0.3">
      <c r="P2057" t="s">
        <v>2905</v>
      </c>
    </row>
    <row r="2058" spans="16:16" x14ac:dyDescent="0.3">
      <c r="P2058" t="s">
        <v>2906</v>
      </c>
    </row>
    <row r="2059" spans="16:16" x14ac:dyDescent="0.3">
      <c r="P2059" t="s">
        <v>2907</v>
      </c>
    </row>
    <row r="2060" spans="16:16" x14ac:dyDescent="0.3">
      <c r="P2060" t="s">
        <v>2908</v>
      </c>
    </row>
    <row r="2061" spans="16:16" x14ac:dyDescent="0.3">
      <c r="P2061" t="s">
        <v>2909</v>
      </c>
    </row>
    <row r="2062" spans="16:16" x14ac:dyDescent="0.3">
      <c r="P2062" t="s">
        <v>2910</v>
      </c>
    </row>
    <row r="2063" spans="16:16" x14ac:dyDescent="0.3">
      <c r="P2063" t="s">
        <v>2911</v>
      </c>
    </row>
    <row r="2064" spans="16:16" x14ac:dyDescent="0.3">
      <c r="P2064" t="s">
        <v>2912</v>
      </c>
    </row>
    <row r="2065" spans="16:16" x14ac:dyDescent="0.3">
      <c r="P2065" t="s">
        <v>2913</v>
      </c>
    </row>
    <row r="2066" spans="16:16" x14ac:dyDescent="0.3">
      <c r="P2066" t="s">
        <v>2914</v>
      </c>
    </row>
    <row r="2067" spans="16:16" x14ac:dyDescent="0.3">
      <c r="P2067" t="s">
        <v>2915</v>
      </c>
    </row>
    <row r="2068" spans="16:16" x14ac:dyDescent="0.3">
      <c r="P2068" t="s">
        <v>2916</v>
      </c>
    </row>
    <row r="2069" spans="16:16" x14ac:dyDescent="0.3">
      <c r="P2069" t="s">
        <v>2917</v>
      </c>
    </row>
    <row r="2070" spans="16:16" x14ac:dyDescent="0.3">
      <c r="P2070" t="s">
        <v>2918</v>
      </c>
    </row>
    <row r="2071" spans="16:16" x14ac:dyDescent="0.3">
      <c r="P2071" t="s">
        <v>2919</v>
      </c>
    </row>
    <row r="2072" spans="16:16" x14ac:dyDescent="0.3">
      <c r="P2072" t="s">
        <v>2920</v>
      </c>
    </row>
    <row r="2073" spans="16:16" x14ac:dyDescent="0.3">
      <c r="P2073" t="s">
        <v>2921</v>
      </c>
    </row>
    <row r="2074" spans="16:16" x14ac:dyDescent="0.3">
      <c r="P2074" t="s">
        <v>2922</v>
      </c>
    </row>
    <row r="2075" spans="16:16" x14ac:dyDescent="0.3">
      <c r="P2075" t="s">
        <v>2923</v>
      </c>
    </row>
    <row r="2076" spans="16:16" x14ac:dyDescent="0.3">
      <c r="P2076" t="s">
        <v>2924</v>
      </c>
    </row>
    <row r="2077" spans="16:16" x14ac:dyDescent="0.3">
      <c r="P2077" t="s">
        <v>2925</v>
      </c>
    </row>
    <row r="2078" spans="16:16" x14ac:dyDescent="0.3">
      <c r="P2078" t="s">
        <v>2926</v>
      </c>
    </row>
    <row r="2079" spans="16:16" x14ac:dyDescent="0.3">
      <c r="P2079" t="s">
        <v>2927</v>
      </c>
    </row>
    <row r="2080" spans="16:16" x14ac:dyDescent="0.3">
      <c r="P2080" t="s">
        <v>2928</v>
      </c>
    </row>
    <row r="2081" spans="16:16" x14ac:dyDescent="0.3">
      <c r="P2081" t="s">
        <v>2929</v>
      </c>
    </row>
    <row r="2082" spans="16:16" x14ac:dyDescent="0.3">
      <c r="P2082" t="s">
        <v>2930</v>
      </c>
    </row>
    <row r="2083" spans="16:16" x14ac:dyDescent="0.3">
      <c r="P2083" t="s">
        <v>2931</v>
      </c>
    </row>
    <row r="2084" spans="16:16" x14ac:dyDescent="0.3">
      <c r="P2084" t="s">
        <v>2932</v>
      </c>
    </row>
    <row r="2085" spans="16:16" x14ac:dyDescent="0.3">
      <c r="P2085" t="s">
        <v>2933</v>
      </c>
    </row>
    <row r="2086" spans="16:16" x14ac:dyDescent="0.3">
      <c r="P2086" t="s">
        <v>2934</v>
      </c>
    </row>
    <row r="2087" spans="16:16" x14ac:dyDescent="0.3">
      <c r="P2087" t="s">
        <v>2935</v>
      </c>
    </row>
    <row r="2088" spans="16:16" x14ac:dyDescent="0.3">
      <c r="P2088" t="s">
        <v>2936</v>
      </c>
    </row>
    <row r="2089" spans="16:16" x14ac:dyDescent="0.3">
      <c r="P2089" t="s">
        <v>2937</v>
      </c>
    </row>
    <row r="2090" spans="16:16" x14ac:dyDescent="0.3">
      <c r="P2090" t="s">
        <v>2938</v>
      </c>
    </row>
    <row r="2091" spans="16:16" x14ac:dyDescent="0.3">
      <c r="P2091" t="s">
        <v>2939</v>
      </c>
    </row>
    <row r="2092" spans="16:16" x14ac:dyDescent="0.3">
      <c r="P2092" t="s">
        <v>2940</v>
      </c>
    </row>
    <row r="2093" spans="16:16" x14ac:dyDescent="0.3">
      <c r="P2093" t="s">
        <v>2941</v>
      </c>
    </row>
    <row r="2094" spans="16:16" x14ac:dyDescent="0.3">
      <c r="P2094" t="s">
        <v>2942</v>
      </c>
    </row>
    <row r="2095" spans="16:16" x14ac:dyDescent="0.3">
      <c r="P2095" t="s">
        <v>2943</v>
      </c>
    </row>
    <row r="2096" spans="16:16" x14ac:dyDescent="0.3">
      <c r="P2096" t="s">
        <v>2944</v>
      </c>
    </row>
    <row r="2097" spans="16:16" x14ac:dyDescent="0.3">
      <c r="P2097" t="s">
        <v>2945</v>
      </c>
    </row>
    <row r="2098" spans="16:16" x14ac:dyDescent="0.3">
      <c r="P2098" t="s">
        <v>2946</v>
      </c>
    </row>
    <row r="2099" spans="16:16" x14ac:dyDescent="0.3">
      <c r="P2099" t="s">
        <v>2947</v>
      </c>
    </row>
    <row r="2100" spans="16:16" x14ac:dyDescent="0.3">
      <c r="P2100" t="s">
        <v>2948</v>
      </c>
    </row>
    <row r="2101" spans="16:16" x14ac:dyDescent="0.3">
      <c r="P2101" t="s">
        <v>2949</v>
      </c>
    </row>
    <row r="2102" spans="16:16" x14ac:dyDescent="0.3">
      <c r="P2102" t="s">
        <v>2950</v>
      </c>
    </row>
    <row r="2103" spans="16:16" x14ac:dyDescent="0.3">
      <c r="P2103" t="s">
        <v>2951</v>
      </c>
    </row>
    <row r="2104" spans="16:16" x14ac:dyDescent="0.3">
      <c r="P2104" t="s">
        <v>2952</v>
      </c>
    </row>
    <row r="2105" spans="16:16" x14ac:dyDescent="0.3">
      <c r="P2105" t="s">
        <v>2953</v>
      </c>
    </row>
    <row r="2106" spans="16:16" x14ac:dyDescent="0.3">
      <c r="P2106" t="s">
        <v>2954</v>
      </c>
    </row>
    <row r="2107" spans="16:16" x14ac:dyDescent="0.3">
      <c r="P2107" t="s">
        <v>2955</v>
      </c>
    </row>
    <row r="2108" spans="16:16" x14ac:dyDescent="0.3">
      <c r="P2108" t="s">
        <v>2956</v>
      </c>
    </row>
    <row r="2109" spans="16:16" x14ac:dyDescent="0.3">
      <c r="P2109" t="s">
        <v>2957</v>
      </c>
    </row>
    <row r="2110" spans="16:16" x14ac:dyDescent="0.3">
      <c r="P2110" t="s">
        <v>2958</v>
      </c>
    </row>
    <row r="2111" spans="16:16" x14ac:dyDescent="0.3">
      <c r="P2111" t="s">
        <v>2959</v>
      </c>
    </row>
    <row r="2112" spans="16:16" x14ac:dyDescent="0.3">
      <c r="P2112" t="s">
        <v>2960</v>
      </c>
    </row>
    <row r="2113" spans="16:16" x14ac:dyDescent="0.3">
      <c r="P2113" t="s">
        <v>2961</v>
      </c>
    </row>
    <row r="2114" spans="16:16" x14ac:dyDescent="0.3">
      <c r="P2114" t="s">
        <v>2962</v>
      </c>
    </row>
    <row r="2115" spans="16:16" x14ac:dyDescent="0.3">
      <c r="P2115" t="s">
        <v>2963</v>
      </c>
    </row>
    <row r="2116" spans="16:16" x14ac:dyDescent="0.3">
      <c r="P2116" t="s">
        <v>2964</v>
      </c>
    </row>
    <row r="2117" spans="16:16" x14ac:dyDescent="0.3">
      <c r="P2117" t="s">
        <v>2965</v>
      </c>
    </row>
    <row r="2118" spans="16:16" x14ac:dyDescent="0.3">
      <c r="P2118" t="s">
        <v>2966</v>
      </c>
    </row>
    <row r="2119" spans="16:16" x14ac:dyDescent="0.3">
      <c r="P2119" t="s">
        <v>2967</v>
      </c>
    </row>
    <row r="2120" spans="16:16" x14ac:dyDescent="0.3">
      <c r="P2120" t="s">
        <v>2968</v>
      </c>
    </row>
    <row r="2121" spans="16:16" x14ac:dyDescent="0.3">
      <c r="P2121" t="s">
        <v>2969</v>
      </c>
    </row>
    <row r="2122" spans="16:16" x14ac:dyDescent="0.3">
      <c r="P2122" t="s">
        <v>2970</v>
      </c>
    </row>
    <row r="2123" spans="16:16" x14ac:dyDescent="0.3">
      <c r="P2123" t="s">
        <v>2971</v>
      </c>
    </row>
    <row r="2124" spans="16:16" x14ac:dyDescent="0.3">
      <c r="P2124" t="s">
        <v>2972</v>
      </c>
    </row>
    <row r="2125" spans="16:16" x14ac:dyDescent="0.3">
      <c r="P2125" t="s">
        <v>2973</v>
      </c>
    </row>
    <row r="2126" spans="16:16" x14ac:dyDescent="0.3">
      <c r="P2126" t="s">
        <v>2974</v>
      </c>
    </row>
    <row r="2127" spans="16:16" x14ac:dyDescent="0.3">
      <c r="P2127" t="s">
        <v>2975</v>
      </c>
    </row>
    <row r="2128" spans="16:16" x14ac:dyDescent="0.3">
      <c r="P2128" t="s">
        <v>2976</v>
      </c>
    </row>
    <row r="2129" spans="16:16" x14ac:dyDescent="0.3">
      <c r="P2129" t="s">
        <v>2977</v>
      </c>
    </row>
    <row r="2130" spans="16:16" x14ac:dyDescent="0.3">
      <c r="P2130" t="s">
        <v>2978</v>
      </c>
    </row>
    <row r="2131" spans="16:16" x14ac:dyDescent="0.3">
      <c r="P2131" t="s">
        <v>2979</v>
      </c>
    </row>
    <row r="2132" spans="16:16" x14ac:dyDescent="0.3">
      <c r="P2132" t="s">
        <v>2980</v>
      </c>
    </row>
    <row r="2133" spans="16:16" x14ac:dyDescent="0.3">
      <c r="P2133" t="s">
        <v>2981</v>
      </c>
    </row>
    <row r="2134" spans="16:16" x14ac:dyDescent="0.3">
      <c r="P2134" t="s">
        <v>2982</v>
      </c>
    </row>
    <row r="2135" spans="16:16" x14ac:dyDescent="0.3">
      <c r="P2135" t="s">
        <v>2983</v>
      </c>
    </row>
    <row r="2136" spans="16:16" x14ac:dyDescent="0.3">
      <c r="P2136" t="s">
        <v>2984</v>
      </c>
    </row>
    <row r="2137" spans="16:16" x14ac:dyDescent="0.3">
      <c r="P2137" t="s">
        <v>2985</v>
      </c>
    </row>
    <row r="2138" spans="16:16" x14ac:dyDescent="0.3">
      <c r="P2138" t="s">
        <v>2986</v>
      </c>
    </row>
    <row r="2139" spans="16:16" x14ac:dyDescent="0.3">
      <c r="P2139" t="s">
        <v>2987</v>
      </c>
    </row>
    <row r="2140" spans="16:16" x14ac:dyDescent="0.3">
      <c r="P2140" t="s">
        <v>2988</v>
      </c>
    </row>
    <row r="2141" spans="16:16" x14ac:dyDescent="0.3">
      <c r="P2141" t="s">
        <v>2989</v>
      </c>
    </row>
    <row r="2142" spans="16:16" x14ac:dyDescent="0.3">
      <c r="P2142" t="s">
        <v>2990</v>
      </c>
    </row>
    <row r="2143" spans="16:16" x14ac:dyDescent="0.3">
      <c r="P2143" t="s">
        <v>2991</v>
      </c>
    </row>
    <row r="2144" spans="16:16" x14ac:dyDescent="0.3">
      <c r="P2144" t="s">
        <v>2992</v>
      </c>
    </row>
    <row r="2145" spans="16:16" x14ac:dyDescent="0.3">
      <c r="P2145" t="s">
        <v>2993</v>
      </c>
    </row>
    <row r="2146" spans="16:16" x14ac:dyDescent="0.3">
      <c r="P2146" t="s">
        <v>2994</v>
      </c>
    </row>
    <row r="2147" spans="16:16" x14ac:dyDescent="0.3">
      <c r="P2147" t="s">
        <v>2995</v>
      </c>
    </row>
    <row r="2148" spans="16:16" x14ac:dyDescent="0.3">
      <c r="P2148" t="s">
        <v>2996</v>
      </c>
    </row>
    <row r="2149" spans="16:16" x14ac:dyDescent="0.3">
      <c r="P2149" t="s">
        <v>2997</v>
      </c>
    </row>
    <row r="2150" spans="16:16" x14ac:dyDescent="0.3">
      <c r="P2150" t="s">
        <v>2998</v>
      </c>
    </row>
    <row r="2151" spans="16:16" x14ac:dyDescent="0.3">
      <c r="P2151" t="s">
        <v>2999</v>
      </c>
    </row>
    <row r="2152" spans="16:16" x14ac:dyDescent="0.3">
      <c r="P2152" t="s">
        <v>3000</v>
      </c>
    </row>
    <row r="2153" spans="16:16" x14ac:dyDescent="0.3">
      <c r="P2153" t="s">
        <v>3001</v>
      </c>
    </row>
    <row r="2154" spans="16:16" x14ac:dyDescent="0.3">
      <c r="P2154" t="s">
        <v>3002</v>
      </c>
    </row>
    <row r="2155" spans="16:16" x14ac:dyDescent="0.3">
      <c r="P2155" t="s">
        <v>3003</v>
      </c>
    </row>
    <row r="2156" spans="16:16" x14ac:dyDescent="0.3">
      <c r="P2156" t="s">
        <v>3004</v>
      </c>
    </row>
    <row r="2157" spans="16:16" x14ac:dyDescent="0.3">
      <c r="P2157" t="s">
        <v>3005</v>
      </c>
    </row>
    <row r="2158" spans="16:16" x14ac:dyDescent="0.3">
      <c r="P2158" t="s">
        <v>3006</v>
      </c>
    </row>
    <row r="2159" spans="16:16" x14ac:dyDescent="0.3">
      <c r="P2159" t="s">
        <v>3007</v>
      </c>
    </row>
    <row r="2160" spans="16:16" x14ac:dyDescent="0.3">
      <c r="P2160" t="s">
        <v>3008</v>
      </c>
    </row>
    <row r="2161" spans="16:16" x14ac:dyDescent="0.3">
      <c r="P2161" t="s">
        <v>3009</v>
      </c>
    </row>
    <row r="2162" spans="16:16" x14ac:dyDescent="0.3">
      <c r="P2162" t="s">
        <v>3010</v>
      </c>
    </row>
    <row r="2163" spans="16:16" x14ac:dyDescent="0.3">
      <c r="P2163" t="s">
        <v>3011</v>
      </c>
    </row>
    <row r="2164" spans="16:16" x14ac:dyDescent="0.3">
      <c r="P2164" t="s">
        <v>3012</v>
      </c>
    </row>
    <row r="2165" spans="16:16" x14ac:dyDescent="0.3">
      <c r="P2165" t="s">
        <v>3013</v>
      </c>
    </row>
    <row r="2166" spans="16:16" x14ac:dyDescent="0.3">
      <c r="P2166" t="s">
        <v>3014</v>
      </c>
    </row>
    <row r="2167" spans="16:16" x14ac:dyDescent="0.3">
      <c r="P2167" t="s">
        <v>3015</v>
      </c>
    </row>
    <row r="2168" spans="16:16" x14ac:dyDescent="0.3">
      <c r="P2168" t="s">
        <v>3016</v>
      </c>
    </row>
    <row r="2169" spans="16:16" x14ac:dyDescent="0.3">
      <c r="P2169" t="s">
        <v>3017</v>
      </c>
    </row>
    <row r="2170" spans="16:16" x14ac:dyDescent="0.3">
      <c r="P2170" t="s">
        <v>3018</v>
      </c>
    </row>
    <row r="2171" spans="16:16" x14ac:dyDescent="0.3">
      <c r="P2171" t="s">
        <v>3019</v>
      </c>
    </row>
    <row r="2172" spans="16:16" x14ac:dyDescent="0.3">
      <c r="P2172" t="s">
        <v>3020</v>
      </c>
    </row>
    <row r="2173" spans="16:16" x14ac:dyDescent="0.3">
      <c r="P2173" t="s">
        <v>3021</v>
      </c>
    </row>
    <row r="2174" spans="16:16" x14ac:dyDescent="0.3">
      <c r="P2174" t="s">
        <v>3022</v>
      </c>
    </row>
    <row r="2175" spans="16:16" x14ac:dyDescent="0.3">
      <c r="P2175" t="s">
        <v>3023</v>
      </c>
    </row>
    <row r="2176" spans="16:16" x14ac:dyDescent="0.3">
      <c r="P2176" t="s">
        <v>3024</v>
      </c>
    </row>
    <row r="2177" spans="16:16" x14ac:dyDescent="0.3">
      <c r="P2177" t="s">
        <v>3025</v>
      </c>
    </row>
    <row r="2178" spans="16:16" x14ac:dyDescent="0.3">
      <c r="P2178" t="s">
        <v>3026</v>
      </c>
    </row>
    <row r="2179" spans="16:16" x14ac:dyDescent="0.3">
      <c r="P2179" t="s">
        <v>3027</v>
      </c>
    </row>
    <row r="2180" spans="16:16" x14ac:dyDescent="0.3">
      <c r="P2180" t="s">
        <v>3028</v>
      </c>
    </row>
    <row r="2181" spans="16:16" x14ac:dyDescent="0.3">
      <c r="P2181" t="s">
        <v>3029</v>
      </c>
    </row>
    <row r="2182" spans="16:16" x14ac:dyDescent="0.3">
      <c r="P2182" t="s">
        <v>3030</v>
      </c>
    </row>
    <row r="2183" spans="16:16" x14ac:dyDescent="0.3">
      <c r="P2183" t="s">
        <v>3031</v>
      </c>
    </row>
    <row r="2184" spans="16:16" x14ac:dyDescent="0.3">
      <c r="P2184" t="s">
        <v>3032</v>
      </c>
    </row>
    <row r="2185" spans="16:16" x14ac:dyDescent="0.3">
      <c r="P2185" t="s">
        <v>3033</v>
      </c>
    </row>
    <row r="2186" spans="16:16" x14ac:dyDescent="0.3">
      <c r="P2186" t="s">
        <v>3034</v>
      </c>
    </row>
    <row r="2187" spans="16:16" x14ac:dyDescent="0.3">
      <c r="P2187" t="s">
        <v>3035</v>
      </c>
    </row>
    <row r="2188" spans="16:16" x14ac:dyDescent="0.3">
      <c r="P2188" t="s">
        <v>3036</v>
      </c>
    </row>
    <row r="2189" spans="16:16" x14ac:dyDescent="0.3">
      <c r="P2189" t="s">
        <v>3037</v>
      </c>
    </row>
    <row r="2190" spans="16:16" x14ac:dyDescent="0.3">
      <c r="P2190" t="s">
        <v>3038</v>
      </c>
    </row>
    <row r="2191" spans="16:16" x14ac:dyDescent="0.3">
      <c r="P2191" t="s">
        <v>3039</v>
      </c>
    </row>
    <row r="2192" spans="16:16" x14ac:dyDescent="0.3">
      <c r="P2192" t="s">
        <v>3040</v>
      </c>
    </row>
    <row r="2193" spans="16:16" x14ac:dyDescent="0.3">
      <c r="P2193" t="s">
        <v>3041</v>
      </c>
    </row>
    <row r="2194" spans="16:16" x14ac:dyDescent="0.3">
      <c r="P2194" t="s">
        <v>3042</v>
      </c>
    </row>
    <row r="2195" spans="16:16" x14ac:dyDescent="0.3">
      <c r="P2195" t="s">
        <v>3043</v>
      </c>
    </row>
    <row r="2196" spans="16:16" x14ac:dyDescent="0.3">
      <c r="P2196" t="s">
        <v>3044</v>
      </c>
    </row>
    <row r="2197" spans="16:16" x14ac:dyDescent="0.3">
      <c r="P2197" t="s">
        <v>3045</v>
      </c>
    </row>
    <row r="2198" spans="16:16" x14ac:dyDescent="0.3">
      <c r="P2198" t="s">
        <v>3046</v>
      </c>
    </row>
    <row r="2199" spans="16:16" x14ac:dyDescent="0.3">
      <c r="P2199" t="s">
        <v>3047</v>
      </c>
    </row>
    <row r="2200" spans="16:16" x14ac:dyDescent="0.3">
      <c r="P2200" t="s">
        <v>3048</v>
      </c>
    </row>
    <row r="2201" spans="16:16" x14ac:dyDescent="0.3">
      <c r="P2201" t="s">
        <v>3049</v>
      </c>
    </row>
    <row r="2202" spans="16:16" x14ac:dyDescent="0.3">
      <c r="P2202" t="s">
        <v>3050</v>
      </c>
    </row>
    <row r="2203" spans="16:16" x14ac:dyDescent="0.3">
      <c r="P2203" t="s">
        <v>3051</v>
      </c>
    </row>
    <row r="2204" spans="16:16" x14ac:dyDescent="0.3">
      <c r="P2204" t="s">
        <v>3052</v>
      </c>
    </row>
    <row r="2205" spans="16:16" x14ac:dyDescent="0.3">
      <c r="P2205" t="s">
        <v>3053</v>
      </c>
    </row>
    <row r="2206" spans="16:16" x14ac:dyDescent="0.3">
      <c r="P2206" t="s">
        <v>3054</v>
      </c>
    </row>
    <row r="2207" spans="16:16" x14ac:dyDescent="0.3">
      <c r="P2207" t="s">
        <v>3055</v>
      </c>
    </row>
    <row r="2208" spans="16:16" x14ac:dyDescent="0.3">
      <c r="P2208" t="s">
        <v>3056</v>
      </c>
    </row>
    <row r="2209" spans="16:16" x14ac:dyDescent="0.3">
      <c r="P2209" t="s">
        <v>3057</v>
      </c>
    </row>
    <row r="2210" spans="16:16" x14ac:dyDescent="0.3">
      <c r="P2210" t="s">
        <v>3058</v>
      </c>
    </row>
    <row r="2211" spans="16:16" x14ac:dyDescent="0.3">
      <c r="P2211" t="s">
        <v>3059</v>
      </c>
    </row>
    <row r="2212" spans="16:16" x14ac:dyDescent="0.3">
      <c r="P2212" t="s">
        <v>3060</v>
      </c>
    </row>
    <row r="2213" spans="16:16" x14ac:dyDescent="0.3">
      <c r="P2213" t="s">
        <v>3061</v>
      </c>
    </row>
    <row r="2214" spans="16:16" x14ac:dyDescent="0.3">
      <c r="P2214" t="s">
        <v>3062</v>
      </c>
    </row>
    <row r="2215" spans="16:16" x14ac:dyDescent="0.3">
      <c r="P2215" t="s">
        <v>3063</v>
      </c>
    </row>
    <row r="2216" spans="16:16" x14ac:dyDescent="0.3">
      <c r="P2216" t="s">
        <v>3064</v>
      </c>
    </row>
    <row r="2217" spans="16:16" x14ac:dyDescent="0.3">
      <c r="P2217" t="s">
        <v>3065</v>
      </c>
    </row>
    <row r="2218" spans="16:16" x14ac:dyDescent="0.3">
      <c r="P2218" t="s">
        <v>3066</v>
      </c>
    </row>
    <row r="2219" spans="16:16" x14ac:dyDescent="0.3">
      <c r="P2219" t="s">
        <v>3067</v>
      </c>
    </row>
    <row r="2220" spans="16:16" x14ac:dyDescent="0.3">
      <c r="P2220" t="s">
        <v>3068</v>
      </c>
    </row>
    <row r="2221" spans="16:16" x14ac:dyDescent="0.3">
      <c r="P2221" t="s">
        <v>3069</v>
      </c>
    </row>
    <row r="2222" spans="16:16" x14ac:dyDescent="0.3">
      <c r="P2222" t="s">
        <v>3070</v>
      </c>
    </row>
    <row r="2223" spans="16:16" x14ac:dyDescent="0.3">
      <c r="P2223" t="s">
        <v>3071</v>
      </c>
    </row>
    <row r="2224" spans="16:16" x14ac:dyDescent="0.3">
      <c r="P2224" t="s">
        <v>3072</v>
      </c>
    </row>
    <row r="2225" spans="16:16" x14ac:dyDescent="0.3">
      <c r="P2225" t="s">
        <v>3073</v>
      </c>
    </row>
    <row r="2226" spans="16:16" x14ac:dyDescent="0.3">
      <c r="P2226" t="s">
        <v>3074</v>
      </c>
    </row>
    <row r="2227" spans="16:16" x14ac:dyDescent="0.3">
      <c r="P2227" t="s">
        <v>3075</v>
      </c>
    </row>
    <row r="2228" spans="16:16" x14ac:dyDescent="0.3">
      <c r="P2228" t="s">
        <v>3076</v>
      </c>
    </row>
    <row r="2229" spans="16:16" x14ac:dyDescent="0.3">
      <c r="P2229" t="s">
        <v>3077</v>
      </c>
    </row>
    <row r="2230" spans="16:16" x14ac:dyDescent="0.3">
      <c r="P2230" t="s">
        <v>3078</v>
      </c>
    </row>
    <row r="2231" spans="16:16" x14ac:dyDescent="0.3">
      <c r="P2231" t="s">
        <v>3079</v>
      </c>
    </row>
    <row r="2232" spans="16:16" x14ac:dyDescent="0.3">
      <c r="P2232" t="s">
        <v>3080</v>
      </c>
    </row>
    <row r="2233" spans="16:16" x14ac:dyDescent="0.3">
      <c r="P2233" t="s">
        <v>3081</v>
      </c>
    </row>
    <row r="2234" spans="16:16" x14ac:dyDescent="0.3">
      <c r="P2234" t="s">
        <v>3082</v>
      </c>
    </row>
    <row r="2235" spans="16:16" x14ac:dyDescent="0.3">
      <c r="P2235" t="s">
        <v>3083</v>
      </c>
    </row>
    <row r="2236" spans="16:16" x14ac:dyDescent="0.3">
      <c r="P2236" t="s">
        <v>3084</v>
      </c>
    </row>
    <row r="2237" spans="16:16" x14ac:dyDescent="0.3">
      <c r="P2237" t="s">
        <v>3085</v>
      </c>
    </row>
    <row r="2238" spans="16:16" x14ac:dyDescent="0.3">
      <c r="P2238" t="s">
        <v>3086</v>
      </c>
    </row>
    <row r="2239" spans="16:16" x14ac:dyDescent="0.3">
      <c r="P2239" t="s">
        <v>3087</v>
      </c>
    </row>
    <row r="2240" spans="16:16" x14ac:dyDescent="0.3">
      <c r="P2240" t="s">
        <v>3088</v>
      </c>
    </row>
    <row r="2241" spans="16:16" x14ac:dyDescent="0.3">
      <c r="P2241" t="s">
        <v>3089</v>
      </c>
    </row>
    <row r="2242" spans="16:16" x14ac:dyDescent="0.3">
      <c r="P2242" t="s">
        <v>3090</v>
      </c>
    </row>
    <row r="2243" spans="16:16" x14ac:dyDescent="0.3">
      <c r="P2243" t="s">
        <v>3091</v>
      </c>
    </row>
    <row r="2244" spans="16:16" x14ac:dyDescent="0.3">
      <c r="P2244" t="s">
        <v>3092</v>
      </c>
    </row>
    <row r="2245" spans="16:16" x14ac:dyDescent="0.3">
      <c r="P2245" t="s">
        <v>3093</v>
      </c>
    </row>
    <row r="2246" spans="16:16" x14ac:dyDescent="0.3">
      <c r="P2246" t="s">
        <v>3094</v>
      </c>
    </row>
    <row r="2247" spans="16:16" x14ac:dyDescent="0.3">
      <c r="P2247" t="s">
        <v>3095</v>
      </c>
    </row>
    <row r="2248" spans="16:16" x14ac:dyDescent="0.3">
      <c r="P2248" t="s">
        <v>3096</v>
      </c>
    </row>
    <row r="2249" spans="16:16" x14ac:dyDescent="0.3">
      <c r="P2249" t="s">
        <v>3097</v>
      </c>
    </row>
    <row r="2250" spans="16:16" x14ac:dyDescent="0.3">
      <c r="P2250" t="s">
        <v>3098</v>
      </c>
    </row>
    <row r="2251" spans="16:16" x14ac:dyDescent="0.3">
      <c r="P2251" t="s">
        <v>3099</v>
      </c>
    </row>
    <row r="2252" spans="16:16" x14ac:dyDescent="0.3">
      <c r="P2252" t="s">
        <v>3100</v>
      </c>
    </row>
    <row r="2253" spans="16:16" x14ac:dyDescent="0.3">
      <c r="P2253" t="s">
        <v>3101</v>
      </c>
    </row>
    <row r="2254" spans="16:16" x14ac:dyDescent="0.3">
      <c r="P2254" t="s">
        <v>3102</v>
      </c>
    </row>
    <row r="2255" spans="16:16" x14ac:dyDescent="0.3">
      <c r="P2255" t="s">
        <v>3103</v>
      </c>
    </row>
    <row r="2256" spans="16:16" x14ac:dyDescent="0.3">
      <c r="P2256" t="s">
        <v>3104</v>
      </c>
    </row>
    <row r="2257" spans="16:16" x14ac:dyDescent="0.3">
      <c r="P2257" t="s">
        <v>3105</v>
      </c>
    </row>
    <row r="2258" spans="16:16" x14ac:dyDescent="0.3">
      <c r="P2258" t="s">
        <v>3106</v>
      </c>
    </row>
    <row r="2259" spans="16:16" x14ac:dyDescent="0.3">
      <c r="P2259" t="s">
        <v>3107</v>
      </c>
    </row>
    <row r="2260" spans="16:16" x14ac:dyDescent="0.3">
      <c r="P2260" t="s">
        <v>3108</v>
      </c>
    </row>
    <row r="2261" spans="16:16" x14ac:dyDescent="0.3">
      <c r="P2261" t="s">
        <v>3109</v>
      </c>
    </row>
    <row r="2262" spans="16:16" x14ac:dyDescent="0.3">
      <c r="P2262" t="s">
        <v>3110</v>
      </c>
    </row>
    <row r="2263" spans="16:16" x14ac:dyDescent="0.3">
      <c r="P2263" t="s">
        <v>3111</v>
      </c>
    </row>
    <row r="2264" spans="16:16" x14ac:dyDescent="0.3">
      <c r="P2264" t="s">
        <v>3112</v>
      </c>
    </row>
    <row r="2265" spans="16:16" x14ac:dyDescent="0.3">
      <c r="P2265" t="s">
        <v>3113</v>
      </c>
    </row>
    <row r="2266" spans="16:16" x14ac:dyDescent="0.3">
      <c r="P2266" t="s">
        <v>3114</v>
      </c>
    </row>
    <row r="2267" spans="16:16" x14ac:dyDescent="0.3">
      <c r="P2267" t="s">
        <v>3115</v>
      </c>
    </row>
    <row r="2268" spans="16:16" x14ac:dyDescent="0.3">
      <c r="P2268" t="s">
        <v>3116</v>
      </c>
    </row>
    <row r="2269" spans="16:16" x14ac:dyDescent="0.3">
      <c r="P2269" t="s">
        <v>3117</v>
      </c>
    </row>
    <row r="2270" spans="16:16" x14ac:dyDescent="0.3">
      <c r="P2270" t="s">
        <v>3118</v>
      </c>
    </row>
    <row r="2271" spans="16:16" x14ac:dyDescent="0.3">
      <c r="P2271" t="s">
        <v>3119</v>
      </c>
    </row>
    <row r="2272" spans="16:16" x14ac:dyDescent="0.3">
      <c r="P2272" t="s">
        <v>3120</v>
      </c>
    </row>
    <row r="2273" spans="16:16" x14ac:dyDescent="0.3">
      <c r="P2273" t="s">
        <v>3121</v>
      </c>
    </row>
    <row r="2274" spans="16:16" x14ac:dyDescent="0.3">
      <c r="P2274" t="s">
        <v>3122</v>
      </c>
    </row>
    <row r="2275" spans="16:16" x14ac:dyDescent="0.3">
      <c r="P2275" t="s">
        <v>3123</v>
      </c>
    </row>
    <row r="2276" spans="16:16" x14ac:dyDescent="0.3">
      <c r="P2276" t="s">
        <v>3124</v>
      </c>
    </row>
    <row r="2277" spans="16:16" x14ac:dyDescent="0.3">
      <c r="P2277" t="s">
        <v>3125</v>
      </c>
    </row>
    <row r="2278" spans="16:16" x14ac:dyDescent="0.3">
      <c r="P2278" t="s">
        <v>3126</v>
      </c>
    </row>
    <row r="2279" spans="16:16" x14ac:dyDescent="0.3">
      <c r="P2279" t="s">
        <v>3127</v>
      </c>
    </row>
    <row r="2280" spans="16:16" x14ac:dyDescent="0.3">
      <c r="P2280" t="s">
        <v>3128</v>
      </c>
    </row>
    <row r="2281" spans="16:16" x14ac:dyDescent="0.3">
      <c r="P2281" t="s">
        <v>3129</v>
      </c>
    </row>
    <row r="2282" spans="16:16" x14ac:dyDescent="0.3">
      <c r="P2282" t="s">
        <v>3130</v>
      </c>
    </row>
    <row r="2283" spans="16:16" x14ac:dyDescent="0.3">
      <c r="P2283" t="s">
        <v>3131</v>
      </c>
    </row>
    <row r="2284" spans="16:16" x14ac:dyDescent="0.3">
      <c r="P2284" t="s">
        <v>3132</v>
      </c>
    </row>
    <row r="2285" spans="16:16" x14ac:dyDescent="0.3">
      <c r="P2285" t="s">
        <v>3133</v>
      </c>
    </row>
    <row r="2286" spans="16:16" x14ac:dyDescent="0.3">
      <c r="P2286" t="s">
        <v>3134</v>
      </c>
    </row>
    <row r="2287" spans="16:16" x14ac:dyDescent="0.3">
      <c r="P2287" t="s">
        <v>3135</v>
      </c>
    </row>
    <row r="2288" spans="16:16" x14ac:dyDescent="0.3">
      <c r="P2288" t="s">
        <v>3136</v>
      </c>
    </row>
    <row r="2289" spans="16:16" x14ac:dyDescent="0.3">
      <c r="P2289" t="s">
        <v>3137</v>
      </c>
    </row>
    <row r="2290" spans="16:16" x14ac:dyDescent="0.3">
      <c r="P2290" t="s">
        <v>3138</v>
      </c>
    </row>
    <row r="2291" spans="16:16" x14ac:dyDescent="0.3">
      <c r="P2291" t="s">
        <v>3139</v>
      </c>
    </row>
    <row r="2292" spans="16:16" x14ac:dyDescent="0.3">
      <c r="P2292" t="s">
        <v>3140</v>
      </c>
    </row>
    <row r="2293" spans="16:16" x14ac:dyDescent="0.3">
      <c r="P2293" t="s">
        <v>3141</v>
      </c>
    </row>
    <row r="2294" spans="16:16" x14ac:dyDescent="0.3">
      <c r="P2294" t="s">
        <v>3142</v>
      </c>
    </row>
    <row r="2295" spans="16:16" x14ac:dyDescent="0.3">
      <c r="P2295" t="s">
        <v>3143</v>
      </c>
    </row>
    <row r="2296" spans="16:16" x14ac:dyDescent="0.3">
      <c r="P2296" t="s">
        <v>3144</v>
      </c>
    </row>
    <row r="2297" spans="16:16" x14ac:dyDescent="0.3">
      <c r="P2297" t="s">
        <v>3145</v>
      </c>
    </row>
    <row r="2298" spans="16:16" x14ac:dyDescent="0.3">
      <c r="P2298" t="s">
        <v>3146</v>
      </c>
    </row>
    <row r="2299" spans="16:16" x14ac:dyDescent="0.3">
      <c r="P2299" t="s">
        <v>3147</v>
      </c>
    </row>
    <row r="2300" spans="16:16" x14ac:dyDescent="0.3">
      <c r="P2300" t="s">
        <v>3148</v>
      </c>
    </row>
    <row r="2301" spans="16:16" x14ac:dyDescent="0.3">
      <c r="P2301" t="s">
        <v>3149</v>
      </c>
    </row>
    <row r="2302" spans="16:16" x14ac:dyDescent="0.3">
      <c r="P2302" t="s">
        <v>3150</v>
      </c>
    </row>
    <row r="2303" spans="16:16" x14ac:dyDescent="0.3">
      <c r="P2303" t="s">
        <v>3151</v>
      </c>
    </row>
    <row r="2304" spans="16:16" x14ac:dyDescent="0.3">
      <c r="P2304" t="s">
        <v>3152</v>
      </c>
    </row>
    <row r="2305" spans="16:16" x14ac:dyDescent="0.3">
      <c r="P2305" t="s">
        <v>3153</v>
      </c>
    </row>
    <row r="2306" spans="16:16" x14ac:dyDescent="0.3">
      <c r="P2306" t="s">
        <v>3154</v>
      </c>
    </row>
    <row r="2307" spans="16:16" x14ac:dyDescent="0.3">
      <c r="P2307" t="s">
        <v>3155</v>
      </c>
    </row>
    <row r="2308" spans="16:16" x14ac:dyDescent="0.3">
      <c r="P2308" t="s">
        <v>3156</v>
      </c>
    </row>
    <row r="2309" spans="16:16" x14ac:dyDescent="0.3">
      <c r="P2309" t="s">
        <v>3157</v>
      </c>
    </row>
    <row r="2310" spans="16:16" x14ac:dyDescent="0.3">
      <c r="P2310" t="s">
        <v>3158</v>
      </c>
    </row>
    <row r="2311" spans="16:16" x14ac:dyDescent="0.3">
      <c r="P2311" t="s">
        <v>3159</v>
      </c>
    </row>
    <row r="2312" spans="16:16" x14ac:dyDescent="0.3">
      <c r="P2312" t="s">
        <v>3160</v>
      </c>
    </row>
    <row r="2313" spans="16:16" x14ac:dyDescent="0.3">
      <c r="P2313" t="s">
        <v>3161</v>
      </c>
    </row>
    <row r="2314" spans="16:16" x14ac:dyDescent="0.3">
      <c r="P2314" t="s">
        <v>3162</v>
      </c>
    </row>
    <row r="2315" spans="16:16" x14ac:dyDescent="0.3">
      <c r="P2315" t="s">
        <v>3163</v>
      </c>
    </row>
    <row r="2316" spans="16:16" x14ac:dyDescent="0.3">
      <c r="P2316" t="s">
        <v>3164</v>
      </c>
    </row>
    <row r="2317" spans="16:16" x14ac:dyDescent="0.3">
      <c r="P2317" t="s">
        <v>3165</v>
      </c>
    </row>
    <row r="2318" spans="16:16" x14ac:dyDescent="0.3">
      <c r="P2318" t="s">
        <v>3166</v>
      </c>
    </row>
    <row r="2319" spans="16:16" x14ac:dyDescent="0.3">
      <c r="P2319" t="s">
        <v>3167</v>
      </c>
    </row>
    <row r="2320" spans="16:16" x14ac:dyDescent="0.3">
      <c r="P2320" t="s">
        <v>3168</v>
      </c>
    </row>
    <row r="2321" spans="16:16" x14ac:dyDescent="0.3">
      <c r="P2321" t="s">
        <v>3169</v>
      </c>
    </row>
    <row r="2322" spans="16:16" x14ac:dyDescent="0.3">
      <c r="P2322" t="s">
        <v>3170</v>
      </c>
    </row>
    <row r="2323" spans="16:16" x14ac:dyDescent="0.3">
      <c r="P2323" t="s">
        <v>3171</v>
      </c>
    </row>
    <row r="2324" spans="16:16" x14ac:dyDescent="0.3">
      <c r="P2324" t="s">
        <v>3172</v>
      </c>
    </row>
    <row r="2325" spans="16:16" x14ac:dyDescent="0.3">
      <c r="P2325" t="s">
        <v>3173</v>
      </c>
    </row>
    <row r="2326" spans="16:16" x14ac:dyDescent="0.3">
      <c r="P2326" t="s">
        <v>3174</v>
      </c>
    </row>
    <row r="2327" spans="16:16" x14ac:dyDescent="0.3">
      <c r="P2327" t="s">
        <v>3175</v>
      </c>
    </row>
    <row r="2328" spans="16:16" x14ac:dyDescent="0.3">
      <c r="P2328" t="s">
        <v>3176</v>
      </c>
    </row>
    <row r="2329" spans="16:16" x14ac:dyDescent="0.3">
      <c r="P2329" t="s">
        <v>3177</v>
      </c>
    </row>
    <row r="2330" spans="16:16" x14ac:dyDescent="0.3">
      <c r="P2330" t="s">
        <v>3178</v>
      </c>
    </row>
    <row r="2331" spans="16:16" x14ac:dyDescent="0.3">
      <c r="P2331" t="s">
        <v>3179</v>
      </c>
    </row>
    <row r="2332" spans="16:16" x14ac:dyDescent="0.3">
      <c r="P2332" t="s">
        <v>3180</v>
      </c>
    </row>
    <row r="2333" spans="16:16" x14ac:dyDescent="0.3">
      <c r="P2333" t="s">
        <v>3181</v>
      </c>
    </row>
    <row r="2334" spans="16:16" x14ac:dyDescent="0.3">
      <c r="P2334" t="s">
        <v>3182</v>
      </c>
    </row>
    <row r="2335" spans="16:16" x14ac:dyDescent="0.3">
      <c r="P2335" t="s">
        <v>3183</v>
      </c>
    </row>
    <row r="2336" spans="16:16" x14ac:dyDescent="0.3">
      <c r="P2336" t="s">
        <v>3184</v>
      </c>
    </row>
    <row r="2337" spans="16:16" x14ac:dyDescent="0.3">
      <c r="P2337" t="s">
        <v>3185</v>
      </c>
    </row>
    <row r="2338" spans="16:16" x14ac:dyDescent="0.3">
      <c r="P2338" t="s">
        <v>3186</v>
      </c>
    </row>
    <row r="2339" spans="16:16" x14ac:dyDescent="0.3">
      <c r="P2339" t="s">
        <v>3187</v>
      </c>
    </row>
    <row r="2340" spans="16:16" x14ac:dyDescent="0.3">
      <c r="P2340" t="s">
        <v>3188</v>
      </c>
    </row>
    <row r="2341" spans="16:16" x14ac:dyDescent="0.3">
      <c r="P2341" t="s">
        <v>3189</v>
      </c>
    </row>
    <row r="2342" spans="16:16" x14ac:dyDescent="0.3">
      <c r="P2342" t="s">
        <v>3190</v>
      </c>
    </row>
    <row r="2343" spans="16:16" x14ac:dyDescent="0.3">
      <c r="P2343" t="s">
        <v>3191</v>
      </c>
    </row>
    <row r="2344" spans="16:16" x14ac:dyDescent="0.3">
      <c r="P2344" t="s">
        <v>3192</v>
      </c>
    </row>
    <row r="2345" spans="16:16" x14ac:dyDescent="0.3">
      <c r="P2345" t="s">
        <v>3193</v>
      </c>
    </row>
    <row r="2346" spans="16:16" x14ac:dyDescent="0.3">
      <c r="P2346" t="s">
        <v>3194</v>
      </c>
    </row>
    <row r="2347" spans="16:16" x14ac:dyDescent="0.3">
      <c r="P2347" t="s">
        <v>3195</v>
      </c>
    </row>
    <row r="2348" spans="16:16" x14ac:dyDescent="0.3">
      <c r="P2348" t="s">
        <v>3196</v>
      </c>
    </row>
    <row r="2349" spans="16:16" x14ac:dyDescent="0.3">
      <c r="P2349" t="s">
        <v>3197</v>
      </c>
    </row>
    <row r="2350" spans="16:16" x14ac:dyDescent="0.3">
      <c r="P2350" t="s">
        <v>3198</v>
      </c>
    </row>
    <row r="2351" spans="16:16" x14ac:dyDescent="0.3">
      <c r="P2351" t="s">
        <v>3199</v>
      </c>
    </row>
    <row r="2352" spans="16:16" x14ac:dyDescent="0.3">
      <c r="P2352" t="s">
        <v>3200</v>
      </c>
    </row>
    <row r="2353" spans="16:16" x14ac:dyDescent="0.3">
      <c r="P2353" t="s">
        <v>3201</v>
      </c>
    </row>
    <row r="2354" spans="16:16" x14ac:dyDescent="0.3">
      <c r="P2354" t="s">
        <v>3202</v>
      </c>
    </row>
    <row r="2355" spans="16:16" x14ac:dyDescent="0.3">
      <c r="P2355" t="s">
        <v>3203</v>
      </c>
    </row>
    <row r="2356" spans="16:16" x14ac:dyDescent="0.3">
      <c r="P2356" t="s">
        <v>3204</v>
      </c>
    </row>
    <row r="2357" spans="16:16" x14ac:dyDescent="0.3">
      <c r="P2357" t="s">
        <v>3205</v>
      </c>
    </row>
    <row r="2358" spans="16:16" x14ac:dyDescent="0.3">
      <c r="P2358" t="s">
        <v>3206</v>
      </c>
    </row>
    <row r="2359" spans="16:16" x14ac:dyDescent="0.3">
      <c r="P2359" t="s">
        <v>3207</v>
      </c>
    </row>
    <row r="2360" spans="16:16" x14ac:dyDescent="0.3">
      <c r="P2360" t="s">
        <v>3208</v>
      </c>
    </row>
    <row r="2361" spans="16:16" x14ac:dyDescent="0.3">
      <c r="P2361" t="s">
        <v>3209</v>
      </c>
    </row>
    <row r="2362" spans="16:16" x14ac:dyDescent="0.3">
      <c r="P2362" t="s">
        <v>3210</v>
      </c>
    </row>
    <row r="2363" spans="16:16" x14ac:dyDescent="0.3">
      <c r="P2363" t="s">
        <v>3211</v>
      </c>
    </row>
    <row r="2364" spans="16:16" x14ac:dyDescent="0.3">
      <c r="P2364" t="s">
        <v>3212</v>
      </c>
    </row>
    <row r="2365" spans="16:16" x14ac:dyDescent="0.3">
      <c r="P2365" t="s">
        <v>3213</v>
      </c>
    </row>
    <row r="2366" spans="16:16" x14ac:dyDescent="0.3">
      <c r="P2366" t="s">
        <v>3214</v>
      </c>
    </row>
    <row r="2367" spans="16:16" x14ac:dyDescent="0.3">
      <c r="P2367" t="s">
        <v>3215</v>
      </c>
    </row>
    <row r="2368" spans="16:16" x14ac:dyDescent="0.3">
      <c r="P2368" t="s">
        <v>3216</v>
      </c>
    </row>
    <row r="2369" spans="16:16" x14ac:dyDescent="0.3">
      <c r="P2369" t="s">
        <v>3217</v>
      </c>
    </row>
    <row r="2370" spans="16:16" x14ac:dyDescent="0.3">
      <c r="P2370" t="s">
        <v>3218</v>
      </c>
    </row>
    <row r="2371" spans="16:16" x14ac:dyDescent="0.3">
      <c r="P2371" t="s">
        <v>3219</v>
      </c>
    </row>
    <row r="2372" spans="16:16" x14ac:dyDescent="0.3">
      <c r="P2372" t="s">
        <v>3220</v>
      </c>
    </row>
    <row r="2373" spans="16:16" x14ac:dyDescent="0.3">
      <c r="P2373" t="s">
        <v>3221</v>
      </c>
    </row>
    <row r="2374" spans="16:16" x14ac:dyDescent="0.3">
      <c r="P2374" t="s">
        <v>3222</v>
      </c>
    </row>
    <row r="2375" spans="16:16" x14ac:dyDescent="0.3">
      <c r="P2375" t="s">
        <v>3223</v>
      </c>
    </row>
    <row r="2376" spans="16:16" x14ac:dyDescent="0.3">
      <c r="P2376" t="s">
        <v>3224</v>
      </c>
    </row>
    <row r="2377" spans="16:16" x14ac:dyDescent="0.3">
      <c r="P2377" t="s">
        <v>3225</v>
      </c>
    </row>
    <row r="2378" spans="16:16" x14ac:dyDescent="0.3">
      <c r="P2378" t="s">
        <v>3226</v>
      </c>
    </row>
    <row r="2379" spans="16:16" x14ac:dyDescent="0.3">
      <c r="P2379" t="s">
        <v>3227</v>
      </c>
    </row>
    <row r="2380" spans="16:16" x14ac:dyDescent="0.3">
      <c r="P2380" t="s">
        <v>3228</v>
      </c>
    </row>
    <row r="2381" spans="16:16" x14ac:dyDescent="0.3">
      <c r="P2381" t="s">
        <v>3229</v>
      </c>
    </row>
    <row r="2382" spans="16:16" x14ac:dyDescent="0.3">
      <c r="P2382" t="s">
        <v>3230</v>
      </c>
    </row>
    <row r="2383" spans="16:16" x14ac:dyDescent="0.3">
      <c r="P2383" t="s">
        <v>3231</v>
      </c>
    </row>
    <row r="2384" spans="16:16" x14ac:dyDescent="0.3">
      <c r="P2384" t="s">
        <v>3232</v>
      </c>
    </row>
    <row r="2385" spans="16:16" x14ac:dyDescent="0.3">
      <c r="P2385" t="s">
        <v>3233</v>
      </c>
    </row>
    <row r="2386" spans="16:16" x14ac:dyDescent="0.3">
      <c r="P2386" t="s">
        <v>3234</v>
      </c>
    </row>
    <row r="2387" spans="16:16" x14ac:dyDescent="0.3">
      <c r="P2387" t="s">
        <v>3235</v>
      </c>
    </row>
    <row r="2388" spans="16:16" x14ac:dyDescent="0.3">
      <c r="P2388" t="s">
        <v>3236</v>
      </c>
    </row>
    <row r="2389" spans="16:16" x14ac:dyDescent="0.3">
      <c r="P2389" t="s">
        <v>3237</v>
      </c>
    </row>
    <row r="2390" spans="16:16" x14ac:dyDescent="0.3">
      <c r="P2390" t="s">
        <v>3238</v>
      </c>
    </row>
    <row r="2391" spans="16:16" x14ac:dyDescent="0.3">
      <c r="P2391" t="s">
        <v>3239</v>
      </c>
    </row>
    <row r="2392" spans="16:16" x14ac:dyDescent="0.3">
      <c r="P2392" t="s">
        <v>3240</v>
      </c>
    </row>
    <row r="2393" spans="16:16" x14ac:dyDescent="0.3">
      <c r="P2393" t="s">
        <v>3241</v>
      </c>
    </row>
    <row r="2394" spans="16:16" x14ac:dyDescent="0.3">
      <c r="P2394" t="s">
        <v>3242</v>
      </c>
    </row>
    <row r="2395" spans="16:16" x14ac:dyDescent="0.3">
      <c r="P2395" t="s">
        <v>3243</v>
      </c>
    </row>
    <row r="2396" spans="16:16" x14ac:dyDescent="0.3">
      <c r="P2396" t="s">
        <v>3244</v>
      </c>
    </row>
    <row r="2397" spans="16:16" x14ac:dyDescent="0.3">
      <c r="P2397" t="s">
        <v>3245</v>
      </c>
    </row>
    <row r="2398" spans="16:16" x14ac:dyDescent="0.3">
      <c r="P2398" t="s">
        <v>3246</v>
      </c>
    </row>
    <row r="2399" spans="16:16" x14ac:dyDescent="0.3">
      <c r="P2399" t="s">
        <v>3247</v>
      </c>
    </row>
    <row r="2400" spans="16:16" x14ac:dyDescent="0.3">
      <c r="P2400" t="s">
        <v>3248</v>
      </c>
    </row>
    <row r="2401" spans="16:16" x14ac:dyDescent="0.3">
      <c r="P2401" t="s">
        <v>3249</v>
      </c>
    </row>
    <row r="2402" spans="16:16" x14ac:dyDescent="0.3">
      <c r="P2402" t="s">
        <v>3250</v>
      </c>
    </row>
    <row r="2403" spans="16:16" x14ac:dyDescent="0.3">
      <c r="P2403" t="s">
        <v>3251</v>
      </c>
    </row>
    <row r="2404" spans="16:16" x14ac:dyDescent="0.3">
      <c r="P2404" t="s">
        <v>3252</v>
      </c>
    </row>
    <row r="2405" spans="16:16" x14ac:dyDescent="0.3">
      <c r="P2405" t="s">
        <v>3253</v>
      </c>
    </row>
    <row r="2406" spans="16:16" x14ac:dyDescent="0.3">
      <c r="P2406" t="s">
        <v>3254</v>
      </c>
    </row>
    <row r="2407" spans="16:16" x14ac:dyDescent="0.3">
      <c r="P2407" t="s">
        <v>3255</v>
      </c>
    </row>
    <row r="2408" spans="16:16" x14ac:dyDescent="0.3">
      <c r="P2408" t="s">
        <v>3256</v>
      </c>
    </row>
    <row r="2409" spans="16:16" x14ac:dyDescent="0.3">
      <c r="P2409" t="s">
        <v>3257</v>
      </c>
    </row>
    <row r="2410" spans="16:16" x14ac:dyDescent="0.3">
      <c r="P2410" t="s">
        <v>3258</v>
      </c>
    </row>
    <row r="2411" spans="16:16" x14ac:dyDescent="0.3">
      <c r="P2411" t="s">
        <v>3259</v>
      </c>
    </row>
    <row r="2412" spans="16:16" x14ac:dyDescent="0.3">
      <c r="P2412" t="s">
        <v>3260</v>
      </c>
    </row>
    <row r="2413" spans="16:16" x14ac:dyDescent="0.3">
      <c r="P2413" t="s">
        <v>3261</v>
      </c>
    </row>
    <row r="2414" spans="16:16" x14ac:dyDescent="0.3">
      <c r="P2414" t="s">
        <v>3262</v>
      </c>
    </row>
    <row r="2415" spans="16:16" x14ac:dyDescent="0.3">
      <c r="P2415" t="s">
        <v>3263</v>
      </c>
    </row>
    <row r="2416" spans="16:16" x14ac:dyDescent="0.3">
      <c r="P2416" t="s">
        <v>3264</v>
      </c>
    </row>
    <row r="2417" spans="16:16" x14ac:dyDescent="0.3">
      <c r="P2417" t="s">
        <v>3265</v>
      </c>
    </row>
    <row r="2418" spans="16:16" x14ac:dyDescent="0.3">
      <c r="P2418" t="s">
        <v>3266</v>
      </c>
    </row>
    <row r="2419" spans="16:16" x14ac:dyDescent="0.3">
      <c r="P2419" t="s">
        <v>3267</v>
      </c>
    </row>
    <row r="2420" spans="16:16" x14ac:dyDescent="0.3">
      <c r="P2420" t="s">
        <v>3268</v>
      </c>
    </row>
    <row r="2421" spans="16:16" x14ac:dyDescent="0.3">
      <c r="P2421" t="s">
        <v>3269</v>
      </c>
    </row>
    <row r="2422" spans="16:16" x14ac:dyDescent="0.3">
      <c r="P2422" t="s">
        <v>3270</v>
      </c>
    </row>
    <row r="2423" spans="16:16" x14ac:dyDescent="0.3">
      <c r="P2423" t="s">
        <v>3271</v>
      </c>
    </row>
    <row r="2424" spans="16:16" x14ac:dyDescent="0.3">
      <c r="P2424" t="s">
        <v>3272</v>
      </c>
    </row>
    <row r="2425" spans="16:16" x14ac:dyDescent="0.3">
      <c r="P2425" t="s">
        <v>3273</v>
      </c>
    </row>
    <row r="2426" spans="16:16" x14ac:dyDescent="0.3">
      <c r="P2426" t="s">
        <v>3274</v>
      </c>
    </row>
    <row r="2427" spans="16:16" x14ac:dyDescent="0.3">
      <c r="P2427" t="s">
        <v>3275</v>
      </c>
    </row>
    <row r="2428" spans="16:16" x14ac:dyDescent="0.3">
      <c r="P2428" t="s">
        <v>3276</v>
      </c>
    </row>
    <row r="2429" spans="16:16" x14ac:dyDescent="0.3">
      <c r="P2429" t="s">
        <v>3277</v>
      </c>
    </row>
    <row r="2430" spans="16:16" x14ac:dyDescent="0.3">
      <c r="P2430" t="s">
        <v>3278</v>
      </c>
    </row>
    <row r="2431" spans="16:16" x14ac:dyDescent="0.3">
      <c r="P2431" t="s">
        <v>3279</v>
      </c>
    </row>
    <row r="2432" spans="16:16" x14ac:dyDescent="0.3">
      <c r="P2432" t="s">
        <v>3280</v>
      </c>
    </row>
    <row r="2433" spans="16:16" x14ac:dyDescent="0.3">
      <c r="P2433" t="s">
        <v>3281</v>
      </c>
    </row>
    <row r="2434" spans="16:16" x14ac:dyDescent="0.3">
      <c r="P2434" t="s">
        <v>3282</v>
      </c>
    </row>
    <row r="2435" spans="16:16" x14ac:dyDescent="0.3">
      <c r="P2435" t="s">
        <v>3283</v>
      </c>
    </row>
    <row r="2436" spans="16:16" x14ac:dyDescent="0.3">
      <c r="P2436" t="s">
        <v>3284</v>
      </c>
    </row>
    <row r="2437" spans="16:16" x14ac:dyDescent="0.3">
      <c r="P2437" t="s">
        <v>3285</v>
      </c>
    </row>
    <row r="2438" spans="16:16" x14ac:dyDescent="0.3">
      <c r="P2438" t="s">
        <v>3286</v>
      </c>
    </row>
    <row r="2439" spans="16:16" x14ac:dyDescent="0.3">
      <c r="P2439" t="s">
        <v>3287</v>
      </c>
    </row>
    <row r="2440" spans="16:16" x14ac:dyDescent="0.3">
      <c r="P2440" t="s">
        <v>3288</v>
      </c>
    </row>
    <row r="2441" spans="16:16" x14ac:dyDescent="0.3">
      <c r="P2441" t="s">
        <v>3289</v>
      </c>
    </row>
    <row r="2442" spans="16:16" x14ac:dyDescent="0.3">
      <c r="P2442" t="s">
        <v>3290</v>
      </c>
    </row>
    <row r="2443" spans="16:16" x14ac:dyDescent="0.3">
      <c r="P2443" t="s">
        <v>3291</v>
      </c>
    </row>
    <row r="2444" spans="16:16" x14ac:dyDescent="0.3">
      <c r="P2444" t="s">
        <v>3292</v>
      </c>
    </row>
    <row r="2445" spans="16:16" x14ac:dyDescent="0.3">
      <c r="P2445" t="s">
        <v>3293</v>
      </c>
    </row>
    <row r="2446" spans="16:16" x14ac:dyDescent="0.3">
      <c r="P2446" t="s">
        <v>3294</v>
      </c>
    </row>
    <row r="2447" spans="16:16" x14ac:dyDescent="0.3">
      <c r="P2447" t="s">
        <v>3295</v>
      </c>
    </row>
    <row r="2448" spans="16:16" x14ac:dyDescent="0.3">
      <c r="P2448" t="s">
        <v>3296</v>
      </c>
    </row>
    <row r="2449" spans="16:16" x14ac:dyDescent="0.3">
      <c r="P2449" t="s">
        <v>3297</v>
      </c>
    </row>
    <row r="2450" spans="16:16" x14ac:dyDescent="0.3">
      <c r="P2450" t="s">
        <v>3298</v>
      </c>
    </row>
    <row r="2451" spans="16:16" x14ac:dyDescent="0.3">
      <c r="P2451" t="s">
        <v>3299</v>
      </c>
    </row>
    <row r="2452" spans="16:16" x14ac:dyDescent="0.3">
      <c r="P2452" t="s">
        <v>3300</v>
      </c>
    </row>
    <row r="2453" spans="16:16" x14ac:dyDescent="0.3">
      <c r="P2453" t="s">
        <v>3301</v>
      </c>
    </row>
    <row r="2454" spans="16:16" x14ac:dyDescent="0.3">
      <c r="P2454" t="s">
        <v>3302</v>
      </c>
    </row>
    <row r="2455" spans="16:16" x14ac:dyDescent="0.3">
      <c r="P2455" t="s">
        <v>3303</v>
      </c>
    </row>
    <row r="2456" spans="16:16" x14ac:dyDescent="0.3">
      <c r="P2456" t="s">
        <v>3304</v>
      </c>
    </row>
    <row r="2457" spans="16:16" x14ac:dyDescent="0.3">
      <c r="P2457" t="s">
        <v>3305</v>
      </c>
    </row>
    <row r="2458" spans="16:16" x14ac:dyDescent="0.3">
      <c r="P2458" t="s">
        <v>3306</v>
      </c>
    </row>
    <row r="2459" spans="16:16" x14ac:dyDescent="0.3">
      <c r="P2459" t="s">
        <v>3307</v>
      </c>
    </row>
    <row r="2460" spans="16:16" x14ac:dyDescent="0.3">
      <c r="P2460" t="s">
        <v>3308</v>
      </c>
    </row>
    <row r="2461" spans="16:16" x14ac:dyDescent="0.3">
      <c r="P2461" t="s">
        <v>3309</v>
      </c>
    </row>
    <row r="2462" spans="16:16" x14ac:dyDescent="0.3">
      <c r="P2462" t="s">
        <v>3310</v>
      </c>
    </row>
    <row r="2463" spans="16:16" x14ac:dyDescent="0.3">
      <c r="P2463" t="s">
        <v>3311</v>
      </c>
    </row>
    <row r="2464" spans="16:16" x14ac:dyDescent="0.3">
      <c r="P2464" t="s">
        <v>3312</v>
      </c>
    </row>
    <row r="2465" spans="16:16" x14ac:dyDescent="0.3">
      <c r="P2465" t="s">
        <v>3313</v>
      </c>
    </row>
    <row r="2466" spans="16:16" x14ac:dyDescent="0.3">
      <c r="P2466" t="s">
        <v>3314</v>
      </c>
    </row>
    <row r="2467" spans="16:16" x14ac:dyDescent="0.3">
      <c r="P2467" t="s">
        <v>3315</v>
      </c>
    </row>
    <row r="2468" spans="16:16" x14ac:dyDescent="0.3">
      <c r="P2468" t="s">
        <v>3316</v>
      </c>
    </row>
    <row r="2469" spans="16:16" x14ac:dyDescent="0.3">
      <c r="P2469" t="s">
        <v>3317</v>
      </c>
    </row>
    <row r="2470" spans="16:16" x14ac:dyDescent="0.3">
      <c r="P2470" t="s">
        <v>3318</v>
      </c>
    </row>
    <row r="2471" spans="16:16" x14ac:dyDescent="0.3">
      <c r="P2471" t="s">
        <v>3319</v>
      </c>
    </row>
    <row r="2472" spans="16:16" x14ac:dyDescent="0.3">
      <c r="P2472" t="s">
        <v>3320</v>
      </c>
    </row>
    <row r="2473" spans="16:16" x14ac:dyDescent="0.3">
      <c r="P2473" t="s">
        <v>3321</v>
      </c>
    </row>
    <row r="2474" spans="16:16" x14ac:dyDescent="0.3">
      <c r="P2474" t="s">
        <v>3322</v>
      </c>
    </row>
    <row r="2475" spans="16:16" x14ac:dyDescent="0.3">
      <c r="P2475" t="s">
        <v>3323</v>
      </c>
    </row>
    <row r="2476" spans="16:16" x14ac:dyDescent="0.3">
      <c r="P2476" t="s">
        <v>3324</v>
      </c>
    </row>
    <row r="2477" spans="16:16" x14ac:dyDescent="0.3">
      <c r="P2477" t="s">
        <v>3325</v>
      </c>
    </row>
    <row r="2478" spans="16:16" x14ac:dyDescent="0.3">
      <c r="P2478" t="s">
        <v>3326</v>
      </c>
    </row>
    <row r="2479" spans="16:16" x14ac:dyDescent="0.3">
      <c r="P2479" t="s">
        <v>3327</v>
      </c>
    </row>
    <row r="2480" spans="16:16" x14ac:dyDescent="0.3">
      <c r="P2480" t="s">
        <v>3328</v>
      </c>
    </row>
    <row r="2481" spans="16:16" x14ac:dyDescent="0.3">
      <c r="P2481" t="s">
        <v>3329</v>
      </c>
    </row>
    <row r="2482" spans="16:16" x14ac:dyDescent="0.3">
      <c r="P2482" t="s">
        <v>3330</v>
      </c>
    </row>
    <row r="2483" spans="16:16" x14ac:dyDescent="0.3">
      <c r="P2483" t="s">
        <v>3331</v>
      </c>
    </row>
    <row r="2484" spans="16:16" x14ac:dyDescent="0.3">
      <c r="P2484" t="s">
        <v>3332</v>
      </c>
    </row>
    <row r="2485" spans="16:16" x14ac:dyDescent="0.3">
      <c r="P2485" t="s">
        <v>3333</v>
      </c>
    </row>
    <row r="2486" spans="16:16" x14ac:dyDescent="0.3">
      <c r="P2486" t="s">
        <v>3334</v>
      </c>
    </row>
    <row r="2487" spans="16:16" x14ac:dyDescent="0.3">
      <c r="P2487" t="s">
        <v>3335</v>
      </c>
    </row>
    <row r="2488" spans="16:16" x14ac:dyDescent="0.3">
      <c r="P2488" t="s">
        <v>3336</v>
      </c>
    </row>
    <row r="2489" spans="16:16" x14ac:dyDescent="0.3">
      <c r="P2489" t="s">
        <v>3337</v>
      </c>
    </row>
    <row r="2490" spans="16:16" x14ac:dyDescent="0.3">
      <c r="P2490" t="s">
        <v>3338</v>
      </c>
    </row>
    <row r="2491" spans="16:16" x14ac:dyDescent="0.3">
      <c r="P2491" t="s">
        <v>3339</v>
      </c>
    </row>
    <row r="2492" spans="16:16" x14ac:dyDescent="0.3">
      <c r="P2492" t="s">
        <v>3340</v>
      </c>
    </row>
    <row r="2493" spans="16:16" x14ac:dyDescent="0.3">
      <c r="P2493" t="s">
        <v>3341</v>
      </c>
    </row>
    <row r="2494" spans="16:16" x14ac:dyDescent="0.3">
      <c r="P2494" t="s">
        <v>3342</v>
      </c>
    </row>
    <row r="2495" spans="16:16" x14ac:dyDescent="0.3">
      <c r="P2495" t="s">
        <v>3343</v>
      </c>
    </row>
    <row r="2496" spans="16:16" x14ac:dyDescent="0.3">
      <c r="P2496" t="s">
        <v>3344</v>
      </c>
    </row>
    <row r="2497" spans="16:16" x14ac:dyDescent="0.3">
      <c r="P2497" t="s">
        <v>3345</v>
      </c>
    </row>
    <row r="2498" spans="16:16" x14ac:dyDescent="0.3">
      <c r="P2498" t="s">
        <v>3346</v>
      </c>
    </row>
    <row r="2499" spans="16:16" x14ac:dyDescent="0.3">
      <c r="P2499" t="s">
        <v>3347</v>
      </c>
    </row>
    <row r="2500" spans="16:16" x14ac:dyDescent="0.3">
      <c r="P2500" t="s">
        <v>3348</v>
      </c>
    </row>
    <row r="2501" spans="16:16" x14ac:dyDescent="0.3">
      <c r="P2501" t="s">
        <v>3349</v>
      </c>
    </row>
    <row r="2502" spans="16:16" x14ac:dyDescent="0.3">
      <c r="P2502" t="s">
        <v>3350</v>
      </c>
    </row>
    <row r="2503" spans="16:16" x14ac:dyDescent="0.3">
      <c r="P2503" t="s">
        <v>3351</v>
      </c>
    </row>
    <row r="2504" spans="16:16" x14ac:dyDescent="0.3">
      <c r="P2504" t="s">
        <v>3352</v>
      </c>
    </row>
    <row r="2505" spans="16:16" x14ac:dyDescent="0.3">
      <c r="P2505" t="s">
        <v>3353</v>
      </c>
    </row>
    <row r="2506" spans="16:16" x14ac:dyDescent="0.3">
      <c r="P2506" t="s">
        <v>3354</v>
      </c>
    </row>
    <row r="2507" spans="16:16" x14ac:dyDescent="0.3">
      <c r="P2507" t="s">
        <v>3355</v>
      </c>
    </row>
    <row r="2508" spans="16:16" x14ac:dyDescent="0.3">
      <c r="P2508" t="s">
        <v>3356</v>
      </c>
    </row>
    <row r="2509" spans="16:16" x14ac:dyDescent="0.3">
      <c r="P2509" t="s">
        <v>3357</v>
      </c>
    </row>
    <row r="2510" spans="16:16" x14ac:dyDescent="0.3">
      <c r="P2510" t="s">
        <v>3358</v>
      </c>
    </row>
    <row r="2511" spans="16:16" x14ac:dyDescent="0.3">
      <c r="P2511" t="s">
        <v>3359</v>
      </c>
    </row>
    <row r="2512" spans="16:16" x14ac:dyDescent="0.3">
      <c r="P2512" t="s">
        <v>3360</v>
      </c>
    </row>
    <row r="2513" spans="16:16" x14ac:dyDescent="0.3">
      <c r="P2513" t="s">
        <v>3361</v>
      </c>
    </row>
    <row r="2514" spans="16:16" x14ac:dyDescent="0.3">
      <c r="P2514" t="s">
        <v>3362</v>
      </c>
    </row>
    <row r="2515" spans="16:16" x14ac:dyDescent="0.3">
      <c r="P2515" t="s">
        <v>3363</v>
      </c>
    </row>
    <row r="2516" spans="16:16" x14ac:dyDescent="0.3">
      <c r="P2516" t="s">
        <v>3364</v>
      </c>
    </row>
    <row r="2517" spans="16:16" x14ac:dyDescent="0.3">
      <c r="P2517" t="s">
        <v>3365</v>
      </c>
    </row>
    <row r="2518" spans="16:16" x14ac:dyDescent="0.3">
      <c r="P2518" t="s">
        <v>3366</v>
      </c>
    </row>
    <row r="2519" spans="16:16" x14ac:dyDescent="0.3">
      <c r="P2519" t="s">
        <v>3367</v>
      </c>
    </row>
    <row r="2520" spans="16:16" x14ac:dyDescent="0.3">
      <c r="P2520" t="s">
        <v>3368</v>
      </c>
    </row>
    <row r="2521" spans="16:16" x14ac:dyDescent="0.3">
      <c r="P2521" t="s">
        <v>3369</v>
      </c>
    </row>
    <row r="2522" spans="16:16" x14ac:dyDescent="0.3">
      <c r="P2522" t="s">
        <v>3370</v>
      </c>
    </row>
    <row r="2523" spans="16:16" x14ac:dyDescent="0.3">
      <c r="P2523" t="s">
        <v>3371</v>
      </c>
    </row>
    <row r="2524" spans="16:16" x14ac:dyDescent="0.3">
      <c r="P2524" t="s">
        <v>3372</v>
      </c>
    </row>
    <row r="2525" spans="16:16" x14ac:dyDescent="0.3">
      <c r="P2525" t="s">
        <v>3373</v>
      </c>
    </row>
    <row r="2526" spans="16:16" x14ac:dyDescent="0.3">
      <c r="P2526" t="s">
        <v>3374</v>
      </c>
    </row>
    <row r="2527" spans="16:16" x14ac:dyDescent="0.3">
      <c r="P2527" t="s">
        <v>3375</v>
      </c>
    </row>
    <row r="2528" spans="16:16" x14ac:dyDescent="0.3">
      <c r="P2528" t="s">
        <v>3376</v>
      </c>
    </row>
    <row r="2529" spans="16:16" x14ac:dyDescent="0.3">
      <c r="P2529" t="s">
        <v>3377</v>
      </c>
    </row>
    <row r="2530" spans="16:16" x14ac:dyDescent="0.3">
      <c r="P2530" t="s">
        <v>3378</v>
      </c>
    </row>
    <row r="2531" spans="16:16" x14ac:dyDescent="0.3">
      <c r="P2531" t="s">
        <v>3379</v>
      </c>
    </row>
    <row r="2532" spans="16:16" x14ac:dyDescent="0.3">
      <c r="P2532" t="s">
        <v>3380</v>
      </c>
    </row>
    <row r="2533" spans="16:16" x14ac:dyDescent="0.3">
      <c r="P2533" t="s">
        <v>3381</v>
      </c>
    </row>
    <row r="2534" spans="16:16" x14ac:dyDescent="0.3">
      <c r="P2534" t="s">
        <v>3382</v>
      </c>
    </row>
    <row r="2535" spans="16:16" x14ac:dyDescent="0.3">
      <c r="P2535" t="s">
        <v>3383</v>
      </c>
    </row>
    <row r="2536" spans="16:16" x14ac:dyDescent="0.3">
      <c r="P2536" t="s">
        <v>3384</v>
      </c>
    </row>
    <row r="2537" spans="16:16" x14ac:dyDescent="0.3">
      <c r="P2537" t="s">
        <v>3385</v>
      </c>
    </row>
    <row r="2538" spans="16:16" x14ac:dyDescent="0.3">
      <c r="P2538" t="s">
        <v>3386</v>
      </c>
    </row>
    <row r="2539" spans="16:16" x14ac:dyDescent="0.3">
      <c r="P2539" t="s">
        <v>3387</v>
      </c>
    </row>
    <row r="2540" spans="16:16" x14ac:dyDescent="0.3">
      <c r="P2540" t="s">
        <v>3388</v>
      </c>
    </row>
    <row r="2541" spans="16:16" x14ac:dyDescent="0.3">
      <c r="P2541" t="s">
        <v>3389</v>
      </c>
    </row>
    <row r="2542" spans="16:16" x14ac:dyDescent="0.3">
      <c r="P2542" t="s">
        <v>3390</v>
      </c>
    </row>
    <row r="2543" spans="16:16" x14ac:dyDescent="0.3">
      <c r="P2543" t="s">
        <v>3391</v>
      </c>
    </row>
    <row r="2544" spans="16:16" x14ac:dyDescent="0.3">
      <c r="P2544" t="s">
        <v>3392</v>
      </c>
    </row>
    <row r="2545" spans="16:16" x14ac:dyDescent="0.3">
      <c r="P2545" t="s">
        <v>3393</v>
      </c>
    </row>
    <row r="2546" spans="16:16" x14ac:dyDescent="0.3">
      <c r="P2546" t="s">
        <v>3394</v>
      </c>
    </row>
    <row r="2547" spans="16:16" x14ac:dyDescent="0.3">
      <c r="P2547" t="s">
        <v>3395</v>
      </c>
    </row>
    <row r="2548" spans="16:16" x14ac:dyDescent="0.3">
      <c r="P2548" t="s">
        <v>3396</v>
      </c>
    </row>
    <row r="2549" spans="16:16" x14ac:dyDescent="0.3">
      <c r="P2549" t="s">
        <v>3397</v>
      </c>
    </row>
    <row r="2550" spans="16:16" x14ac:dyDescent="0.3">
      <c r="P2550" t="s">
        <v>3398</v>
      </c>
    </row>
    <row r="2551" spans="16:16" x14ac:dyDescent="0.3">
      <c r="P2551" t="s">
        <v>3399</v>
      </c>
    </row>
    <row r="2552" spans="16:16" x14ac:dyDescent="0.3">
      <c r="P2552" t="s">
        <v>3400</v>
      </c>
    </row>
    <row r="2553" spans="16:16" x14ac:dyDescent="0.3">
      <c r="P2553" t="s">
        <v>3401</v>
      </c>
    </row>
    <row r="2554" spans="16:16" x14ac:dyDescent="0.3">
      <c r="P2554" t="s">
        <v>3402</v>
      </c>
    </row>
    <row r="2555" spans="16:16" x14ac:dyDescent="0.3">
      <c r="P2555" t="s">
        <v>3403</v>
      </c>
    </row>
    <row r="2556" spans="16:16" x14ac:dyDescent="0.3">
      <c r="P2556" t="s">
        <v>3404</v>
      </c>
    </row>
    <row r="2557" spans="16:16" x14ac:dyDescent="0.3">
      <c r="P2557" t="s">
        <v>3405</v>
      </c>
    </row>
    <row r="2558" spans="16:16" x14ac:dyDescent="0.3">
      <c r="P2558" t="s">
        <v>3406</v>
      </c>
    </row>
    <row r="2559" spans="16:16" x14ac:dyDescent="0.3">
      <c r="P2559" t="s">
        <v>3407</v>
      </c>
    </row>
    <row r="2560" spans="16:16" x14ac:dyDescent="0.3">
      <c r="P2560" t="s">
        <v>3408</v>
      </c>
    </row>
    <row r="2561" spans="16:16" x14ac:dyDescent="0.3">
      <c r="P2561" t="s">
        <v>3409</v>
      </c>
    </row>
    <row r="2562" spans="16:16" x14ac:dyDescent="0.3">
      <c r="P2562" t="s">
        <v>3410</v>
      </c>
    </row>
    <row r="2563" spans="16:16" x14ac:dyDescent="0.3">
      <c r="P2563" t="s">
        <v>3411</v>
      </c>
    </row>
    <row r="2564" spans="16:16" x14ac:dyDescent="0.3">
      <c r="P2564" t="s">
        <v>3412</v>
      </c>
    </row>
    <row r="2565" spans="16:16" x14ac:dyDescent="0.3">
      <c r="P2565" t="s">
        <v>3413</v>
      </c>
    </row>
    <row r="2566" spans="16:16" x14ac:dyDescent="0.3">
      <c r="P2566" t="s">
        <v>3414</v>
      </c>
    </row>
    <row r="2567" spans="16:16" x14ac:dyDescent="0.3">
      <c r="P2567" t="s">
        <v>3415</v>
      </c>
    </row>
    <row r="2568" spans="16:16" x14ac:dyDescent="0.3">
      <c r="P2568" t="s">
        <v>3416</v>
      </c>
    </row>
    <row r="2569" spans="16:16" x14ac:dyDescent="0.3">
      <c r="P2569" t="s">
        <v>3417</v>
      </c>
    </row>
    <row r="2570" spans="16:16" x14ac:dyDescent="0.3">
      <c r="P2570" t="s">
        <v>3418</v>
      </c>
    </row>
    <row r="2571" spans="16:16" x14ac:dyDescent="0.3">
      <c r="P2571" t="s">
        <v>3419</v>
      </c>
    </row>
    <row r="2572" spans="16:16" x14ac:dyDescent="0.3">
      <c r="P2572" t="s">
        <v>3420</v>
      </c>
    </row>
    <row r="2573" spans="16:16" x14ac:dyDescent="0.3">
      <c r="P2573" t="s">
        <v>3421</v>
      </c>
    </row>
    <row r="2574" spans="16:16" x14ac:dyDescent="0.3">
      <c r="P2574" t="s">
        <v>3422</v>
      </c>
    </row>
    <row r="2575" spans="16:16" x14ac:dyDescent="0.3">
      <c r="P2575" t="s">
        <v>3423</v>
      </c>
    </row>
    <row r="2576" spans="16:16" x14ac:dyDescent="0.3">
      <c r="P2576" t="s">
        <v>3424</v>
      </c>
    </row>
    <row r="2577" spans="16:16" x14ac:dyDescent="0.3">
      <c r="P2577" t="s">
        <v>3425</v>
      </c>
    </row>
    <row r="2578" spans="16:16" x14ac:dyDescent="0.3">
      <c r="P2578" t="s">
        <v>3426</v>
      </c>
    </row>
    <row r="2579" spans="16:16" x14ac:dyDescent="0.3">
      <c r="P2579" t="s">
        <v>3427</v>
      </c>
    </row>
    <row r="2580" spans="16:16" x14ac:dyDescent="0.3">
      <c r="P2580" t="s">
        <v>3428</v>
      </c>
    </row>
    <row r="2581" spans="16:16" x14ac:dyDescent="0.3">
      <c r="P2581" t="s">
        <v>3429</v>
      </c>
    </row>
    <row r="2582" spans="16:16" x14ac:dyDescent="0.3">
      <c r="P2582" t="s">
        <v>3430</v>
      </c>
    </row>
    <row r="2583" spans="16:16" x14ac:dyDescent="0.3">
      <c r="P2583" t="s">
        <v>3431</v>
      </c>
    </row>
    <row r="2584" spans="16:16" x14ac:dyDescent="0.3">
      <c r="P2584" t="s">
        <v>3432</v>
      </c>
    </row>
    <row r="2585" spans="16:16" x14ac:dyDescent="0.3">
      <c r="P2585" t="s">
        <v>3433</v>
      </c>
    </row>
    <row r="2586" spans="16:16" x14ac:dyDescent="0.3">
      <c r="P2586" t="s">
        <v>3434</v>
      </c>
    </row>
    <row r="2587" spans="16:16" x14ac:dyDescent="0.3">
      <c r="P2587" t="s">
        <v>3435</v>
      </c>
    </row>
    <row r="2588" spans="16:16" x14ac:dyDescent="0.3">
      <c r="P2588" t="s">
        <v>3436</v>
      </c>
    </row>
    <row r="2589" spans="16:16" x14ac:dyDescent="0.3">
      <c r="P2589" t="s">
        <v>3437</v>
      </c>
    </row>
    <row r="2590" spans="16:16" x14ac:dyDescent="0.3">
      <c r="P2590" t="s">
        <v>3438</v>
      </c>
    </row>
    <row r="2591" spans="16:16" x14ac:dyDescent="0.3">
      <c r="P2591" t="s">
        <v>3439</v>
      </c>
    </row>
    <row r="2592" spans="16:16" x14ac:dyDescent="0.3">
      <c r="P2592" t="s">
        <v>3440</v>
      </c>
    </row>
    <row r="2593" spans="16:16" x14ac:dyDescent="0.3">
      <c r="P2593" t="s">
        <v>3441</v>
      </c>
    </row>
    <row r="2594" spans="16:16" x14ac:dyDescent="0.3">
      <c r="P2594" t="s">
        <v>3442</v>
      </c>
    </row>
    <row r="2595" spans="16:16" x14ac:dyDescent="0.3">
      <c r="P2595" t="s">
        <v>3443</v>
      </c>
    </row>
    <row r="2596" spans="16:16" x14ac:dyDescent="0.3">
      <c r="P2596" t="s">
        <v>3444</v>
      </c>
    </row>
    <row r="2597" spans="16:16" x14ac:dyDescent="0.3">
      <c r="P2597" t="s">
        <v>3445</v>
      </c>
    </row>
    <row r="2598" spans="16:16" x14ac:dyDescent="0.3">
      <c r="P2598" t="s">
        <v>3446</v>
      </c>
    </row>
    <row r="2599" spans="16:16" x14ac:dyDescent="0.3">
      <c r="P2599" t="s">
        <v>3447</v>
      </c>
    </row>
    <row r="2600" spans="16:16" x14ac:dyDescent="0.3">
      <c r="P2600" t="s">
        <v>3448</v>
      </c>
    </row>
    <row r="2601" spans="16:16" x14ac:dyDescent="0.3">
      <c r="P2601" t="s">
        <v>3449</v>
      </c>
    </row>
    <row r="2602" spans="16:16" x14ac:dyDescent="0.3">
      <c r="P2602" t="s">
        <v>3450</v>
      </c>
    </row>
    <row r="2603" spans="16:16" x14ac:dyDescent="0.3">
      <c r="P2603" t="s">
        <v>3451</v>
      </c>
    </row>
    <row r="2604" spans="16:16" x14ac:dyDescent="0.3">
      <c r="P2604" t="s">
        <v>3452</v>
      </c>
    </row>
    <row r="2605" spans="16:16" x14ac:dyDescent="0.3">
      <c r="P2605" t="s">
        <v>3453</v>
      </c>
    </row>
    <row r="2606" spans="16:16" x14ac:dyDescent="0.3">
      <c r="P2606" t="s">
        <v>3454</v>
      </c>
    </row>
    <row r="2607" spans="16:16" x14ac:dyDescent="0.3">
      <c r="P2607" t="s">
        <v>3455</v>
      </c>
    </row>
    <row r="2608" spans="16:16" x14ac:dyDescent="0.3">
      <c r="P2608" t="s">
        <v>3456</v>
      </c>
    </row>
    <row r="2609" spans="16:16" x14ac:dyDescent="0.3">
      <c r="P2609" t="s">
        <v>3457</v>
      </c>
    </row>
    <row r="2610" spans="16:16" x14ac:dyDescent="0.3">
      <c r="P2610" t="s">
        <v>3458</v>
      </c>
    </row>
    <row r="2611" spans="16:16" x14ac:dyDescent="0.3">
      <c r="P2611" t="s">
        <v>3459</v>
      </c>
    </row>
    <row r="2612" spans="16:16" x14ac:dyDescent="0.3">
      <c r="P2612" t="s">
        <v>3460</v>
      </c>
    </row>
    <row r="2613" spans="16:16" x14ac:dyDescent="0.3">
      <c r="P2613" t="s">
        <v>3461</v>
      </c>
    </row>
    <row r="2614" spans="16:16" x14ac:dyDescent="0.3">
      <c r="P2614" t="s">
        <v>3462</v>
      </c>
    </row>
    <row r="2615" spans="16:16" x14ac:dyDescent="0.3">
      <c r="P2615" t="s">
        <v>3463</v>
      </c>
    </row>
    <row r="2616" spans="16:16" x14ac:dyDescent="0.3">
      <c r="P2616" t="s">
        <v>3464</v>
      </c>
    </row>
    <row r="2617" spans="16:16" x14ac:dyDescent="0.3">
      <c r="P2617" t="s">
        <v>3465</v>
      </c>
    </row>
    <row r="2618" spans="16:16" x14ac:dyDescent="0.3">
      <c r="P2618" t="s">
        <v>3466</v>
      </c>
    </row>
    <row r="2619" spans="16:16" x14ac:dyDescent="0.3">
      <c r="P2619" t="s">
        <v>3467</v>
      </c>
    </row>
    <row r="2620" spans="16:16" x14ac:dyDescent="0.3">
      <c r="P2620" t="s">
        <v>3468</v>
      </c>
    </row>
    <row r="2621" spans="16:16" x14ac:dyDescent="0.3">
      <c r="P2621" t="s">
        <v>3469</v>
      </c>
    </row>
    <row r="2622" spans="16:16" x14ac:dyDescent="0.3">
      <c r="P2622" t="s">
        <v>3470</v>
      </c>
    </row>
    <row r="2623" spans="16:16" x14ac:dyDescent="0.3">
      <c r="P2623" t="s">
        <v>3471</v>
      </c>
    </row>
    <row r="2624" spans="16:16" x14ac:dyDescent="0.3">
      <c r="P2624" t="s">
        <v>3472</v>
      </c>
    </row>
    <row r="2625" spans="16:16" x14ac:dyDescent="0.3">
      <c r="P2625" t="s">
        <v>3473</v>
      </c>
    </row>
    <row r="2626" spans="16:16" x14ac:dyDescent="0.3">
      <c r="P2626" t="s">
        <v>3474</v>
      </c>
    </row>
    <row r="2627" spans="16:16" x14ac:dyDescent="0.3">
      <c r="P2627" t="s">
        <v>3475</v>
      </c>
    </row>
    <row r="2628" spans="16:16" x14ac:dyDescent="0.3">
      <c r="P2628" t="s">
        <v>3476</v>
      </c>
    </row>
    <row r="2629" spans="16:16" x14ac:dyDescent="0.3">
      <c r="P2629" t="s">
        <v>3477</v>
      </c>
    </row>
    <row r="2630" spans="16:16" x14ac:dyDescent="0.3">
      <c r="P2630" t="s">
        <v>3478</v>
      </c>
    </row>
    <row r="2631" spans="16:16" x14ac:dyDescent="0.3">
      <c r="P2631" t="s">
        <v>3479</v>
      </c>
    </row>
    <row r="2632" spans="16:16" x14ac:dyDescent="0.3">
      <c r="P2632" t="s">
        <v>3480</v>
      </c>
    </row>
    <row r="2633" spans="16:16" x14ac:dyDescent="0.3">
      <c r="P2633" t="s">
        <v>3481</v>
      </c>
    </row>
    <row r="2634" spans="16:16" x14ac:dyDescent="0.3">
      <c r="P2634" t="s">
        <v>3482</v>
      </c>
    </row>
    <row r="2635" spans="16:16" x14ac:dyDescent="0.3">
      <c r="P2635" t="s">
        <v>3483</v>
      </c>
    </row>
    <row r="2636" spans="16:16" x14ac:dyDescent="0.3">
      <c r="P2636" t="s">
        <v>3484</v>
      </c>
    </row>
    <row r="2637" spans="16:16" x14ac:dyDescent="0.3">
      <c r="P2637" t="s">
        <v>3485</v>
      </c>
    </row>
    <row r="2638" spans="16:16" x14ac:dyDescent="0.3">
      <c r="P2638" t="s">
        <v>3486</v>
      </c>
    </row>
    <row r="2639" spans="16:16" x14ac:dyDescent="0.3">
      <c r="P2639" t="s">
        <v>3487</v>
      </c>
    </row>
    <row r="2640" spans="16:16" x14ac:dyDescent="0.3">
      <c r="P2640" t="s">
        <v>3488</v>
      </c>
    </row>
    <row r="2641" spans="16:16" x14ac:dyDescent="0.3">
      <c r="P2641" t="s">
        <v>3489</v>
      </c>
    </row>
    <row r="2642" spans="16:16" x14ac:dyDescent="0.3">
      <c r="P2642" t="s">
        <v>3490</v>
      </c>
    </row>
    <row r="2643" spans="16:16" x14ac:dyDescent="0.3">
      <c r="P2643" t="s">
        <v>3491</v>
      </c>
    </row>
    <row r="2644" spans="16:16" x14ac:dyDescent="0.3">
      <c r="P2644" t="s">
        <v>3492</v>
      </c>
    </row>
    <row r="2645" spans="16:16" x14ac:dyDescent="0.3">
      <c r="P2645" t="s">
        <v>3493</v>
      </c>
    </row>
    <row r="2646" spans="16:16" x14ac:dyDescent="0.3">
      <c r="P2646" t="s">
        <v>3494</v>
      </c>
    </row>
    <row r="2647" spans="16:16" x14ac:dyDescent="0.3">
      <c r="P2647" t="s">
        <v>3495</v>
      </c>
    </row>
    <row r="2648" spans="16:16" x14ac:dyDescent="0.3">
      <c r="P2648" t="s">
        <v>3496</v>
      </c>
    </row>
    <row r="2649" spans="16:16" x14ac:dyDescent="0.3">
      <c r="P2649" t="s">
        <v>3497</v>
      </c>
    </row>
    <row r="2650" spans="16:16" x14ac:dyDescent="0.3">
      <c r="P2650" t="s">
        <v>3498</v>
      </c>
    </row>
    <row r="2651" spans="16:16" x14ac:dyDescent="0.3">
      <c r="P2651" t="s">
        <v>3499</v>
      </c>
    </row>
    <row r="2652" spans="16:16" x14ac:dyDescent="0.3">
      <c r="P2652" t="s">
        <v>3500</v>
      </c>
    </row>
    <row r="2653" spans="16:16" x14ac:dyDescent="0.3">
      <c r="P2653" t="s">
        <v>3501</v>
      </c>
    </row>
    <row r="2654" spans="16:16" x14ac:dyDescent="0.3">
      <c r="P2654" t="s">
        <v>3502</v>
      </c>
    </row>
    <row r="2655" spans="16:16" x14ac:dyDescent="0.3">
      <c r="P2655" t="s">
        <v>3503</v>
      </c>
    </row>
    <row r="2656" spans="16:16" x14ac:dyDescent="0.3">
      <c r="P2656" t="s">
        <v>3504</v>
      </c>
    </row>
    <row r="2657" spans="16:16" x14ac:dyDescent="0.3">
      <c r="P2657" t="s">
        <v>3505</v>
      </c>
    </row>
    <row r="2658" spans="16:16" x14ac:dyDescent="0.3">
      <c r="P2658" t="s">
        <v>3506</v>
      </c>
    </row>
    <row r="2659" spans="16:16" x14ac:dyDescent="0.3">
      <c r="P2659" t="s">
        <v>3507</v>
      </c>
    </row>
    <row r="2660" spans="16:16" x14ac:dyDescent="0.3">
      <c r="P2660" t="s">
        <v>3508</v>
      </c>
    </row>
    <row r="2661" spans="16:16" x14ac:dyDescent="0.3">
      <c r="P2661" t="s">
        <v>3509</v>
      </c>
    </row>
    <row r="2662" spans="16:16" x14ac:dyDescent="0.3">
      <c r="P2662" t="s">
        <v>3510</v>
      </c>
    </row>
    <row r="2663" spans="16:16" x14ac:dyDescent="0.3">
      <c r="P2663" t="s">
        <v>3511</v>
      </c>
    </row>
    <row r="2664" spans="16:16" x14ac:dyDescent="0.3">
      <c r="P2664" t="s">
        <v>3512</v>
      </c>
    </row>
    <row r="2665" spans="16:16" x14ac:dyDescent="0.3">
      <c r="P2665" t="s">
        <v>3513</v>
      </c>
    </row>
    <row r="2666" spans="16:16" x14ac:dyDescent="0.3">
      <c r="P2666" t="s">
        <v>3514</v>
      </c>
    </row>
    <row r="2667" spans="16:16" x14ac:dyDescent="0.3">
      <c r="P2667" t="s">
        <v>3515</v>
      </c>
    </row>
    <row r="2668" spans="16:16" x14ac:dyDescent="0.3">
      <c r="P2668" t="s">
        <v>3516</v>
      </c>
    </row>
    <row r="2669" spans="16:16" x14ac:dyDescent="0.3">
      <c r="P2669" t="s">
        <v>3517</v>
      </c>
    </row>
    <row r="2670" spans="16:16" x14ac:dyDescent="0.3">
      <c r="P2670" t="s">
        <v>3518</v>
      </c>
    </row>
    <row r="2671" spans="16:16" x14ac:dyDescent="0.3">
      <c r="P2671" t="s">
        <v>3519</v>
      </c>
    </row>
    <row r="2672" spans="16:16" x14ac:dyDescent="0.3">
      <c r="P2672" t="s">
        <v>3520</v>
      </c>
    </row>
    <row r="2673" spans="16:16" x14ac:dyDescent="0.3">
      <c r="P2673" t="s">
        <v>3521</v>
      </c>
    </row>
    <row r="2674" spans="16:16" x14ac:dyDescent="0.3">
      <c r="P2674" t="s">
        <v>3522</v>
      </c>
    </row>
    <row r="2675" spans="16:16" x14ac:dyDescent="0.3">
      <c r="P2675" t="s">
        <v>3523</v>
      </c>
    </row>
    <row r="2676" spans="16:16" x14ac:dyDescent="0.3">
      <c r="P2676" t="s">
        <v>3524</v>
      </c>
    </row>
    <row r="2677" spans="16:16" x14ac:dyDescent="0.3">
      <c r="P2677" t="s">
        <v>3525</v>
      </c>
    </row>
    <row r="2678" spans="16:16" x14ac:dyDescent="0.3">
      <c r="P2678" t="s">
        <v>3526</v>
      </c>
    </row>
    <row r="2679" spans="16:16" x14ac:dyDescent="0.3">
      <c r="P2679" t="s">
        <v>3527</v>
      </c>
    </row>
    <row r="2680" spans="16:16" x14ac:dyDescent="0.3">
      <c r="P2680" t="s">
        <v>3528</v>
      </c>
    </row>
    <row r="2681" spans="16:16" x14ac:dyDescent="0.3">
      <c r="P2681" t="s">
        <v>3529</v>
      </c>
    </row>
    <row r="2682" spans="16:16" x14ac:dyDescent="0.3">
      <c r="P2682" t="s">
        <v>3530</v>
      </c>
    </row>
    <row r="2683" spans="16:16" x14ac:dyDescent="0.3">
      <c r="P2683" t="s">
        <v>3531</v>
      </c>
    </row>
    <row r="2684" spans="16:16" x14ac:dyDescent="0.3">
      <c r="P2684" t="s">
        <v>3532</v>
      </c>
    </row>
    <row r="2685" spans="16:16" x14ac:dyDescent="0.3">
      <c r="P2685" t="s">
        <v>3533</v>
      </c>
    </row>
    <row r="2686" spans="16:16" x14ac:dyDescent="0.3">
      <c r="P2686" t="s">
        <v>3534</v>
      </c>
    </row>
    <row r="2687" spans="16:16" x14ac:dyDescent="0.3">
      <c r="P2687" t="s">
        <v>3535</v>
      </c>
    </row>
    <row r="2688" spans="16:16" x14ac:dyDescent="0.3">
      <c r="P2688" t="s">
        <v>3536</v>
      </c>
    </row>
    <row r="2689" spans="16:16" x14ac:dyDescent="0.3">
      <c r="P2689" t="s">
        <v>3537</v>
      </c>
    </row>
    <row r="2690" spans="16:16" x14ac:dyDescent="0.3">
      <c r="P2690" t="s">
        <v>3538</v>
      </c>
    </row>
    <row r="2691" spans="16:16" x14ac:dyDescent="0.3">
      <c r="P2691" t="s">
        <v>3539</v>
      </c>
    </row>
    <row r="2692" spans="16:16" x14ac:dyDescent="0.3">
      <c r="P2692" t="s">
        <v>3540</v>
      </c>
    </row>
    <row r="2693" spans="16:16" x14ac:dyDescent="0.3">
      <c r="P2693" t="s">
        <v>3541</v>
      </c>
    </row>
    <row r="2694" spans="16:16" x14ac:dyDescent="0.3">
      <c r="P2694" t="s">
        <v>3542</v>
      </c>
    </row>
    <row r="2695" spans="16:16" x14ac:dyDescent="0.3">
      <c r="P2695" t="s">
        <v>3543</v>
      </c>
    </row>
    <row r="2696" spans="16:16" x14ac:dyDescent="0.3">
      <c r="P2696" t="s">
        <v>3544</v>
      </c>
    </row>
    <row r="2697" spans="16:16" x14ac:dyDescent="0.3">
      <c r="P2697" t="s">
        <v>3545</v>
      </c>
    </row>
    <row r="2698" spans="16:16" x14ac:dyDescent="0.3">
      <c r="P2698" t="s">
        <v>3546</v>
      </c>
    </row>
    <row r="2699" spans="16:16" x14ac:dyDescent="0.3">
      <c r="P2699" t="s">
        <v>3547</v>
      </c>
    </row>
    <row r="2700" spans="16:16" x14ac:dyDescent="0.3">
      <c r="P2700" t="s">
        <v>3548</v>
      </c>
    </row>
    <row r="2701" spans="16:16" x14ac:dyDescent="0.3">
      <c r="P2701" t="s">
        <v>3549</v>
      </c>
    </row>
    <row r="2702" spans="16:16" x14ac:dyDescent="0.3">
      <c r="P2702" t="s">
        <v>3550</v>
      </c>
    </row>
    <row r="2703" spans="16:16" x14ac:dyDescent="0.3">
      <c r="P2703" t="s">
        <v>3551</v>
      </c>
    </row>
    <row r="2704" spans="16:16" x14ac:dyDescent="0.3">
      <c r="P2704" t="s">
        <v>3552</v>
      </c>
    </row>
    <row r="2705" spans="16:16" x14ac:dyDescent="0.3">
      <c r="P2705" t="s">
        <v>3553</v>
      </c>
    </row>
    <row r="2706" spans="16:16" x14ac:dyDescent="0.3">
      <c r="P2706" t="s">
        <v>3554</v>
      </c>
    </row>
    <row r="2707" spans="16:16" x14ac:dyDescent="0.3">
      <c r="P2707" t="s">
        <v>3555</v>
      </c>
    </row>
    <row r="2708" spans="16:16" x14ac:dyDescent="0.3">
      <c r="P2708" t="s">
        <v>3556</v>
      </c>
    </row>
    <row r="2709" spans="16:16" x14ac:dyDescent="0.3">
      <c r="P2709" t="s">
        <v>3557</v>
      </c>
    </row>
    <row r="2710" spans="16:16" x14ac:dyDescent="0.3">
      <c r="P2710" t="s">
        <v>3558</v>
      </c>
    </row>
    <row r="2711" spans="16:16" x14ac:dyDescent="0.3">
      <c r="P2711" t="s">
        <v>3559</v>
      </c>
    </row>
    <row r="2712" spans="16:16" x14ac:dyDescent="0.3">
      <c r="P2712" t="s">
        <v>3560</v>
      </c>
    </row>
    <row r="2713" spans="16:16" x14ac:dyDescent="0.3">
      <c r="P2713" t="s">
        <v>3561</v>
      </c>
    </row>
    <row r="2714" spans="16:16" x14ac:dyDescent="0.3">
      <c r="P2714" t="s">
        <v>3562</v>
      </c>
    </row>
    <row r="2715" spans="16:16" x14ac:dyDescent="0.3">
      <c r="P2715" t="s">
        <v>3563</v>
      </c>
    </row>
    <row r="2716" spans="16:16" x14ac:dyDescent="0.3">
      <c r="P2716" t="s">
        <v>3564</v>
      </c>
    </row>
    <row r="2717" spans="16:16" x14ac:dyDescent="0.3">
      <c r="P2717" t="s">
        <v>3565</v>
      </c>
    </row>
    <row r="2718" spans="16:16" x14ac:dyDescent="0.3">
      <c r="P2718" t="s">
        <v>3566</v>
      </c>
    </row>
    <row r="2719" spans="16:16" x14ac:dyDescent="0.3">
      <c r="P2719" t="s">
        <v>3567</v>
      </c>
    </row>
    <row r="2720" spans="16:16" x14ac:dyDescent="0.3">
      <c r="P2720" t="s">
        <v>3568</v>
      </c>
    </row>
    <row r="2721" spans="16:16" x14ac:dyDescent="0.3">
      <c r="P2721" t="s">
        <v>3569</v>
      </c>
    </row>
    <row r="2722" spans="16:16" x14ac:dyDescent="0.3">
      <c r="P2722" t="s">
        <v>3570</v>
      </c>
    </row>
    <row r="2723" spans="16:16" x14ac:dyDescent="0.3">
      <c r="P2723" t="s">
        <v>3571</v>
      </c>
    </row>
    <row r="2724" spans="16:16" x14ac:dyDescent="0.3">
      <c r="P2724" t="s">
        <v>3572</v>
      </c>
    </row>
    <row r="2725" spans="16:16" x14ac:dyDescent="0.3">
      <c r="P2725" t="s">
        <v>3573</v>
      </c>
    </row>
    <row r="2726" spans="16:16" x14ac:dyDescent="0.3">
      <c r="P2726" t="s">
        <v>3574</v>
      </c>
    </row>
    <row r="2727" spans="16:16" x14ac:dyDescent="0.3">
      <c r="P2727" t="s">
        <v>3575</v>
      </c>
    </row>
    <row r="2728" spans="16:16" x14ac:dyDescent="0.3">
      <c r="P2728" t="s">
        <v>3576</v>
      </c>
    </row>
    <row r="2729" spans="16:16" x14ac:dyDescent="0.3">
      <c r="P2729" t="s">
        <v>3577</v>
      </c>
    </row>
    <row r="2730" spans="16:16" x14ac:dyDescent="0.3">
      <c r="P2730" t="s">
        <v>3578</v>
      </c>
    </row>
    <row r="2731" spans="16:16" x14ac:dyDescent="0.3">
      <c r="P2731" t="s">
        <v>3579</v>
      </c>
    </row>
    <row r="2732" spans="16:16" x14ac:dyDescent="0.3">
      <c r="P2732" t="s">
        <v>3580</v>
      </c>
    </row>
    <row r="2733" spans="16:16" x14ac:dyDescent="0.3">
      <c r="P2733" t="s">
        <v>3581</v>
      </c>
    </row>
    <row r="2734" spans="16:16" x14ac:dyDescent="0.3">
      <c r="P2734" t="s">
        <v>3582</v>
      </c>
    </row>
    <row r="2735" spans="16:16" x14ac:dyDescent="0.3">
      <c r="P2735" t="s">
        <v>3583</v>
      </c>
    </row>
    <row r="2736" spans="16:16" x14ac:dyDescent="0.3">
      <c r="P2736" t="s">
        <v>3584</v>
      </c>
    </row>
    <row r="2737" spans="16:16" x14ac:dyDescent="0.3">
      <c r="P2737" t="s">
        <v>3585</v>
      </c>
    </row>
    <row r="2738" spans="16:16" x14ac:dyDescent="0.3">
      <c r="P2738" t="s">
        <v>3586</v>
      </c>
    </row>
    <row r="2739" spans="16:16" x14ac:dyDescent="0.3">
      <c r="P2739" t="s">
        <v>3587</v>
      </c>
    </row>
    <row r="2740" spans="16:16" x14ac:dyDescent="0.3">
      <c r="P2740" t="s">
        <v>3588</v>
      </c>
    </row>
    <row r="2741" spans="16:16" x14ac:dyDescent="0.3">
      <c r="P2741" t="s">
        <v>3589</v>
      </c>
    </row>
    <row r="2742" spans="16:16" x14ac:dyDescent="0.3">
      <c r="P2742" t="s">
        <v>3590</v>
      </c>
    </row>
    <row r="2743" spans="16:16" x14ac:dyDescent="0.3">
      <c r="P2743" t="s">
        <v>3591</v>
      </c>
    </row>
    <row r="2744" spans="16:16" x14ac:dyDescent="0.3">
      <c r="P2744" t="s">
        <v>3592</v>
      </c>
    </row>
    <row r="2745" spans="16:16" x14ac:dyDescent="0.3">
      <c r="P2745" t="s">
        <v>3593</v>
      </c>
    </row>
    <row r="2746" spans="16:16" x14ac:dyDescent="0.3">
      <c r="P2746" t="s">
        <v>3594</v>
      </c>
    </row>
    <row r="2747" spans="16:16" x14ac:dyDescent="0.3">
      <c r="P2747" t="s">
        <v>3595</v>
      </c>
    </row>
    <row r="2748" spans="16:16" x14ac:dyDescent="0.3">
      <c r="P2748" t="s">
        <v>3596</v>
      </c>
    </row>
    <row r="2749" spans="16:16" x14ac:dyDescent="0.3">
      <c r="P2749" t="s">
        <v>3597</v>
      </c>
    </row>
    <row r="2750" spans="16:16" x14ac:dyDescent="0.3">
      <c r="P2750" t="s">
        <v>3598</v>
      </c>
    </row>
    <row r="2751" spans="16:16" x14ac:dyDescent="0.3">
      <c r="P2751" t="s">
        <v>3599</v>
      </c>
    </row>
    <row r="2752" spans="16:16" x14ac:dyDescent="0.3">
      <c r="P2752" t="s">
        <v>3600</v>
      </c>
    </row>
    <row r="2753" spans="16:16" x14ac:dyDescent="0.3">
      <c r="P2753" t="s">
        <v>3601</v>
      </c>
    </row>
    <row r="2754" spans="16:16" x14ac:dyDescent="0.3">
      <c r="P2754" t="s">
        <v>3602</v>
      </c>
    </row>
    <row r="2755" spans="16:16" x14ac:dyDescent="0.3">
      <c r="P2755" t="s">
        <v>3603</v>
      </c>
    </row>
    <row r="2756" spans="16:16" x14ac:dyDescent="0.3">
      <c r="P2756" t="s">
        <v>3604</v>
      </c>
    </row>
    <row r="2757" spans="16:16" x14ac:dyDescent="0.3">
      <c r="P2757" t="s">
        <v>3605</v>
      </c>
    </row>
    <row r="2758" spans="16:16" x14ac:dyDescent="0.3">
      <c r="P2758" t="s">
        <v>3606</v>
      </c>
    </row>
    <row r="2759" spans="16:16" x14ac:dyDescent="0.3">
      <c r="P2759" t="s">
        <v>3607</v>
      </c>
    </row>
    <row r="2760" spans="16:16" x14ac:dyDescent="0.3">
      <c r="P2760" t="s">
        <v>3608</v>
      </c>
    </row>
    <row r="2761" spans="16:16" x14ac:dyDescent="0.3">
      <c r="P2761" t="s">
        <v>3609</v>
      </c>
    </row>
    <row r="2762" spans="16:16" x14ac:dyDescent="0.3">
      <c r="P2762" t="s">
        <v>3610</v>
      </c>
    </row>
    <row r="2763" spans="16:16" x14ac:dyDescent="0.3">
      <c r="P2763" t="s">
        <v>3611</v>
      </c>
    </row>
    <row r="2764" spans="16:16" x14ac:dyDescent="0.3">
      <c r="P2764" t="s">
        <v>3612</v>
      </c>
    </row>
    <row r="2765" spans="16:16" x14ac:dyDescent="0.3">
      <c r="P2765" t="s">
        <v>3613</v>
      </c>
    </row>
    <row r="2766" spans="16:16" x14ac:dyDescent="0.3">
      <c r="P2766" t="s">
        <v>3614</v>
      </c>
    </row>
    <row r="2767" spans="16:16" x14ac:dyDescent="0.3">
      <c r="P2767" t="s">
        <v>3615</v>
      </c>
    </row>
    <row r="2768" spans="16:16" x14ac:dyDescent="0.3">
      <c r="P2768" t="s">
        <v>3616</v>
      </c>
    </row>
    <row r="2769" spans="16:16" x14ac:dyDescent="0.3">
      <c r="P2769" t="s">
        <v>3617</v>
      </c>
    </row>
    <row r="2770" spans="16:16" x14ac:dyDescent="0.3">
      <c r="P2770" t="s">
        <v>3618</v>
      </c>
    </row>
    <row r="2771" spans="16:16" x14ac:dyDescent="0.3">
      <c r="P2771" t="s">
        <v>3619</v>
      </c>
    </row>
    <row r="2772" spans="16:16" x14ac:dyDescent="0.3">
      <c r="P2772" t="s">
        <v>3620</v>
      </c>
    </row>
    <row r="2773" spans="16:16" x14ac:dyDescent="0.3">
      <c r="P2773" t="s">
        <v>3621</v>
      </c>
    </row>
    <row r="2774" spans="16:16" x14ac:dyDescent="0.3">
      <c r="P2774" t="s">
        <v>3622</v>
      </c>
    </row>
    <row r="2775" spans="16:16" x14ac:dyDescent="0.3">
      <c r="P2775" t="s">
        <v>3623</v>
      </c>
    </row>
    <row r="2776" spans="16:16" x14ac:dyDescent="0.3">
      <c r="P2776" t="s">
        <v>3624</v>
      </c>
    </row>
    <row r="2777" spans="16:16" x14ac:dyDescent="0.3">
      <c r="P2777" t="s">
        <v>3625</v>
      </c>
    </row>
    <row r="2778" spans="16:16" x14ac:dyDescent="0.3">
      <c r="P2778" t="s">
        <v>3626</v>
      </c>
    </row>
    <row r="2779" spans="16:16" x14ac:dyDescent="0.3">
      <c r="P2779" t="s">
        <v>3627</v>
      </c>
    </row>
    <row r="2780" spans="16:16" x14ac:dyDescent="0.3">
      <c r="P2780" t="s">
        <v>3628</v>
      </c>
    </row>
    <row r="2781" spans="16:16" x14ac:dyDescent="0.3">
      <c r="P2781" t="s">
        <v>3629</v>
      </c>
    </row>
    <row r="2782" spans="16:16" x14ac:dyDescent="0.3">
      <c r="P2782" t="s">
        <v>3630</v>
      </c>
    </row>
    <row r="2783" spans="16:16" x14ac:dyDescent="0.3">
      <c r="P2783" t="s">
        <v>3631</v>
      </c>
    </row>
    <row r="2784" spans="16:16" x14ac:dyDescent="0.3">
      <c r="P2784" t="s">
        <v>3632</v>
      </c>
    </row>
    <row r="2785" spans="16:16" x14ac:dyDescent="0.3">
      <c r="P2785" t="s">
        <v>3633</v>
      </c>
    </row>
    <row r="2786" spans="16:16" x14ac:dyDescent="0.3">
      <c r="P2786" t="s">
        <v>3634</v>
      </c>
    </row>
    <row r="2787" spans="16:16" x14ac:dyDescent="0.3">
      <c r="P2787" t="s">
        <v>3635</v>
      </c>
    </row>
    <row r="2788" spans="16:16" x14ac:dyDescent="0.3">
      <c r="P2788" t="s">
        <v>3636</v>
      </c>
    </row>
    <row r="2789" spans="16:16" x14ac:dyDescent="0.3">
      <c r="P2789" t="s">
        <v>3637</v>
      </c>
    </row>
    <row r="2790" spans="16:16" x14ac:dyDescent="0.3">
      <c r="P2790" t="s">
        <v>3638</v>
      </c>
    </row>
    <row r="2791" spans="16:16" x14ac:dyDescent="0.3">
      <c r="P2791" t="s">
        <v>3639</v>
      </c>
    </row>
    <row r="2792" spans="16:16" x14ac:dyDescent="0.3">
      <c r="P2792" t="s">
        <v>3640</v>
      </c>
    </row>
    <row r="2793" spans="16:16" x14ac:dyDescent="0.3">
      <c r="P2793" t="s">
        <v>3641</v>
      </c>
    </row>
    <row r="2794" spans="16:16" x14ac:dyDescent="0.3">
      <c r="P2794" t="s">
        <v>3642</v>
      </c>
    </row>
    <row r="2795" spans="16:16" x14ac:dyDescent="0.3">
      <c r="P2795" t="s">
        <v>3643</v>
      </c>
    </row>
    <row r="2796" spans="16:16" x14ac:dyDescent="0.3">
      <c r="P2796" t="s">
        <v>3644</v>
      </c>
    </row>
    <row r="2797" spans="16:16" x14ac:dyDescent="0.3">
      <c r="P2797" t="s">
        <v>3645</v>
      </c>
    </row>
    <row r="2798" spans="16:16" x14ac:dyDescent="0.3">
      <c r="P2798" t="s">
        <v>3646</v>
      </c>
    </row>
    <row r="2799" spans="16:16" x14ac:dyDescent="0.3">
      <c r="P2799" t="s">
        <v>3647</v>
      </c>
    </row>
    <row r="2800" spans="16:16" x14ac:dyDescent="0.3">
      <c r="P2800" t="s">
        <v>3648</v>
      </c>
    </row>
    <row r="2801" spans="16:16" x14ac:dyDescent="0.3">
      <c r="P2801" t="s">
        <v>3649</v>
      </c>
    </row>
    <row r="2802" spans="16:16" x14ac:dyDescent="0.3">
      <c r="P2802" t="s">
        <v>3650</v>
      </c>
    </row>
    <row r="2803" spans="16:16" x14ac:dyDescent="0.3">
      <c r="P2803" t="s">
        <v>3651</v>
      </c>
    </row>
    <row r="2804" spans="16:16" x14ac:dyDescent="0.3">
      <c r="P2804" t="s">
        <v>3652</v>
      </c>
    </row>
    <row r="2805" spans="16:16" x14ac:dyDescent="0.3">
      <c r="P2805" t="s">
        <v>3653</v>
      </c>
    </row>
    <row r="2806" spans="16:16" x14ac:dyDescent="0.3">
      <c r="P2806" t="s">
        <v>3654</v>
      </c>
    </row>
    <row r="2807" spans="16:16" x14ac:dyDescent="0.3">
      <c r="P2807" t="s">
        <v>3655</v>
      </c>
    </row>
    <row r="2808" spans="16:16" x14ac:dyDescent="0.3">
      <c r="P2808" t="s">
        <v>3656</v>
      </c>
    </row>
    <row r="2809" spans="16:16" x14ac:dyDescent="0.3">
      <c r="P2809" t="s">
        <v>3657</v>
      </c>
    </row>
    <row r="2810" spans="16:16" x14ac:dyDescent="0.3">
      <c r="P2810" t="s">
        <v>3658</v>
      </c>
    </row>
    <row r="2811" spans="16:16" x14ac:dyDescent="0.3">
      <c r="P2811" t="s">
        <v>3659</v>
      </c>
    </row>
    <row r="2812" spans="16:16" x14ac:dyDescent="0.3">
      <c r="P2812" t="s">
        <v>3660</v>
      </c>
    </row>
    <row r="2813" spans="16:16" x14ac:dyDescent="0.3">
      <c r="P2813" t="s">
        <v>3661</v>
      </c>
    </row>
    <row r="2814" spans="16:16" x14ac:dyDescent="0.3">
      <c r="P2814" t="s">
        <v>3662</v>
      </c>
    </row>
    <row r="2815" spans="16:16" x14ac:dyDescent="0.3">
      <c r="P2815" t="s">
        <v>3663</v>
      </c>
    </row>
    <row r="2816" spans="16:16" x14ac:dyDescent="0.3">
      <c r="P2816" t="s">
        <v>3664</v>
      </c>
    </row>
    <row r="2817" spans="16:16" x14ac:dyDescent="0.3">
      <c r="P2817" t="s">
        <v>3665</v>
      </c>
    </row>
    <row r="2818" spans="16:16" x14ac:dyDescent="0.3">
      <c r="P2818" t="s">
        <v>3666</v>
      </c>
    </row>
    <row r="2819" spans="16:16" x14ac:dyDescent="0.3">
      <c r="P2819" t="s">
        <v>3667</v>
      </c>
    </row>
    <row r="2820" spans="16:16" x14ac:dyDescent="0.3">
      <c r="P2820" t="s">
        <v>3668</v>
      </c>
    </row>
    <row r="2821" spans="16:16" x14ac:dyDescent="0.3">
      <c r="P2821" t="s">
        <v>3669</v>
      </c>
    </row>
    <row r="2822" spans="16:16" x14ac:dyDescent="0.3">
      <c r="P2822" t="s">
        <v>3670</v>
      </c>
    </row>
    <row r="2823" spans="16:16" x14ac:dyDescent="0.3">
      <c r="P2823" t="s">
        <v>3671</v>
      </c>
    </row>
    <row r="2824" spans="16:16" x14ac:dyDescent="0.3">
      <c r="P2824" t="s">
        <v>3672</v>
      </c>
    </row>
    <row r="2825" spans="16:16" x14ac:dyDescent="0.3">
      <c r="P2825" t="s">
        <v>3673</v>
      </c>
    </row>
    <row r="2826" spans="16:16" x14ac:dyDescent="0.3">
      <c r="P2826" t="s">
        <v>3674</v>
      </c>
    </row>
    <row r="2827" spans="16:16" x14ac:dyDescent="0.3">
      <c r="P2827" t="s">
        <v>3675</v>
      </c>
    </row>
    <row r="2828" spans="16:16" x14ac:dyDescent="0.3">
      <c r="P2828" t="s">
        <v>3676</v>
      </c>
    </row>
    <row r="2829" spans="16:16" x14ac:dyDescent="0.3">
      <c r="P2829" t="s">
        <v>3677</v>
      </c>
    </row>
    <row r="2830" spans="16:16" x14ac:dyDescent="0.3">
      <c r="P2830" t="s">
        <v>3678</v>
      </c>
    </row>
    <row r="2831" spans="16:16" x14ac:dyDescent="0.3">
      <c r="P2831" t="s">
        <v>3679</v>
      </c>
    </row>
    <row r="2832" spans="16:16" x14ac:dyDescent="0.3">
      <c r="P2832" t="s">
        <v>3680</v>
      </c>
    </row>
    <row r="2833" spans="16:16" x14ac:dyDescent="0.3">
      <c r="P2833" t="s">
        <v>3681</v>
      </c>
    </row>
    <row r="2834" spans="16:16" x14ac:dyDescent="0.3">
      <c r="P2834" t="s">
        <v>3682</v>
      </c>
    </row>
    <row r="2835" spans="16:16" x14ac:dyDescent="0.3">
      <c r="P2835" t="s">
        <v>3683</v>
      </c>
    </row>
    <row r="2836" spans="16:16" x14ac:dyDescent="0.3">
      <c r="P2836" t="s">
        <v>3684</v>
      </c>
    </row>
    <row r="2837" spans="16:16" x14ac:dyDescent="0.3">
      <c r="P2837" t="s">
        <v>3685</v>
      </c>
    </row>
    <row r="2838" spans="16:16" x14ac:dyDescent="0.3">
      <c r="P2838" t="s">
        <v>3686</v>
      </c>
    </row>
    <row r="2839" spans="16:16" x14ac:dyDescent="0.3">
      <c r="P2839" t="s">
        <v>3687</v>
      </c>
    </row>
    <row r="2840" spans="16:16" x14ac:dyDescent="0.3">
      <c r="P2840" t="s">
        <v>3688</v>
      </c>
    </row>
    <row r="2841" spans="16:16" x14ac:dyDescent="0.3">
      <c r="P2841" t="s">
        <v>3689</v>
      </c>
    </row>
    <row r="2842" spans="16:16" x14ac:dyDescent="0.3">
      <c r="P2842" t="s">
        <v>3690</v>
      </c>
    </row>
    <row r="2843" spans="16:16" x14ac:dyDescent="0.3">
      <c r="P2843" t="s">
        <v>3691</v>
      </c>
    </row>
    <row r="2844" spans="16:16" x14ac:dyDescent="0.3">
      <c r="P2844" t="s">
        <v>3692</v>
      </c>
    </row>
    <row r="2845" spans="16:16" x14ac:dyDescent="0.3">
      <c r="P2845" t="s">
        <v>3693</v>
      </c>
    </row>
    <row r="2846" spans="16:16" x14ac:dyDescent="0.3">
      <c r="P2846" t="s">
        <v>3694</v>
      </c>
    </row>
    <row r="2847" spans="16:16" x14ac:dyDescent="0.3">
      <c r="P2847" t="s">
        <v>3695</v>
      </c>
    </row>
    <row r="2848" spans="16:16" x14ac:dyDescent="0.3">
      <c r="P2848" t="s">
        <v>3696</v>
      </c>
    </row>
    <row r="2849" spans="16:16" x14ac:dyDescent="0.3">
      <c r="P2849" t="s">
        <v>3697</v>
      </c>
    </row>
    <row r="2850" spans="16:16" x14ac:dyDescent="0.3">
      <c r="P2850" t="s">
        <v>3698</v>
      </c>
    </row>
    <row r="2851" spans="16:16" x14ac:dyDescent="0.3">
      <c r="P2851" t="s">
        <v>3699</v>
      </c>
    </row>
    <row r="2852" spans="16:16" x14ac:dyDescent="0.3">
      <c r="P2852" t="s">
        <v>3700</v>
      </c>
    </row>
    <row r="2853" spans="16:16" x14ac:dyDescent="0.3">
      <c r="P2853" t="s">
        <v>3701</v>
      </c>
    </row>
    <row r="2854" spans="16:16" x14ac:dyDescent="0.3">
      <c r="P2854" t="s">
        <v>3702</v>
      </c>
    </row>
    <row r="2855" spans="16:16" x14ac:dyDescent="0.3">
      <c r="P2855" t="s">
        <v>3703</v>
      </c>
    </row>
    <row r="2856" spans="16:16" x14ac:dyDescent="0.3">
      <c r="P2856" t="s">
        <v>3704</v>
      </c>
    </row>
    <row r="2857" spans="16:16" x14ac:dyDescent="0.3">
      <c r="P2857" t="s">
        <v>3705</v>
      </c>
    </row>
    <row r="2858" spans="16:16" x14ac:dyDescent="0.3">
      <c r="P2858" t="s">
        <v>3706</v>
      </c>
    </row>
    <row r="2859" spans="16:16" x14ac:dyDescent="0.3">
      <c r="P2859" t="s">
        <v>3707</v>
      </c>
    </row>
    <row r="2860" spans="16:16" x14ac:dyDescent="0.3">
      <c r="P2860" t="s">
        <v>3708</v>
      </c>
    </row>
    <row r="2861" spans="16:16" x14ac:dyDescent="0.3">
      <c r="P2861" t="s">
        <v>3709</v>
      </c>
    </row>
    <row r="2862" spans="16:16" x14ac:dyDescent="0.3">
      <c r="P2862" t="s">
        <v>3710</v>
      </c>
    </row>
    <row r="2863" spans="16:16" x14ac:dyDescent="0.3">
      <c r="P2863" t="s">
        <v>3711</v>
      </c>
    </row>
    <row r="2864" spans="16:16" x14ac:dyDescent="0.3">
      <c r="P2864" t="s">
        <v>3712</v>
      </c>
    </row>
    <row r="2865" spans="16:16" x14ac:dyDescent="0.3">
      <c r="P2865" t="s">
        <v>3713</v>
      </c>
    </row>
    <row r="2866" spans="16:16" x14ac:dyDescent="0.3">
      <c r="P2866" t="s">
        <v>3714</v>
      </c>
    </row>
    <row r="2867" spans="16:16" x14ac:dyDescent="0.3">
      <c r="P2867" t="s">
        <v>3715</v>
      </c>
    </row>
    <row r="2868" spans="16:16" x14ac:dyDescent="0.3">
      <c r="P2868" t="s">
        <v>3716</v>
      </c>
    </row>
    <row r="2869" spans="16:16" x14ac:dyDescent="0.3">
      <c r="P2869" t="s">
        <v>3717</v>
      </c>
    </row>
    <row r="2870" spans="16:16" x14ac:dyDescent="0.3">
      <c r="P2870" t="s">
        <v>3718</v>
      </c>
    </row>
    <row r="2871" spans="16:16" x14ac:dyDescent="0.3">
      <c r="P2871" t="s">
        <v>3719</v>
      </c>
    </row>
    <row r="2872" spans="16:16" x14ac:dyDescent="0.3">
      <c r="P2872" t="s">
        <v>3720</v>
      </c>
    </row>
    <row r="2873" spans="16:16" x14ac:dyDescent="0.3">
      <c r="P2873" t="s">
        <v>3721</v>
      </c>
    </row>
    <row r="2874" spans="16:16" x14ac:dyDescent="0.3">
      <c r="P2874" t="s">
        <v>3722</v>
      </c>
    </row>
    <row r="2875" spans="16:16" x14ac:dyDescent="0.3">
      <c r="P2875" t="s">
        <v>3723</v>
      </c>
    </row>
    <row r="2876" spans="16:16" x14ac:dyDescent="0.3">
      <c r="P2876" t="s">
        <v>3724</v>
      </c>
    </row>
    <row r="2877" spans="16:16" x14ac:dyDescent="0.3">
      <c r="P2877" t="s">
        <v>3725</v>
      </c>
    </row>
    <row r="2878" spans="16:16" x14ac:dyDescent="0.3">
      <c r="P2878" t="s">
        <v>3726</v>
      </c>
    </row>
    <row r="2879" spans="16:16" x14ac:dyDescent="0.3">
      <c r="P2879" t="s">
        <v>3727</v>
      </c>
    </row>
    <row r="2880" spans="16:16" x14ac:dyDescent="0.3">
      <c r="P2880" t="s">
        <v>3728</v>
      </c>
    </row>
    <row r="2881" spans="16:16" x14ac:dyDescent="0.3">
      <c r="P2881" t="s">
        <v>3729</v>
      </c>
    </row>
    <row r="2882" spans="16:16" x14ac:dyDescent="0.3">
      <c r="P2882" t="s">
        <v>3730</v>
      </c>
    </row>
    <row r="2883" spans="16:16" x14ac:dyDescent="0.3">
      <c r="P2883" t="s">
        <v>3731</v>
      </c>
    </row>
    <row r="2884" spans="16:16" x14ac:dyDescent="0.3">
      <c r="P2884" t="s">
        <v>3732</v>
      </c>
    </row>
    <row r="2885" spans="16:16" x14ac:dyDescent="0.3">
      <c r="P2885" t="s">
        <v>3733</v>
      </c>
    </row>
    <row r="2886" spans="16:16" x14ac:dyDescent="0.3">
      <c r="P2886" t="s">
        <v>3734</v>
      </c>
    </row>
    <row r="2887" spans="16:16" x14ac:dyDescent="0.3">
      <c r="P2887" t="s">
        <v>3735</v>
      </c>
    </row>
    <row r="2888" spans="16:16" x14ac:dyDescent="0.3">
      <c r="P2888" t="s">
        <v>3736</v>
      </c>
    </row>
    <row r="2889" spans="16:16" x14ac:dyDescent="0.3">
      <c r="P2889" t="s">
        <v>3737</v>
      </c>
    </row>
    <row r="2890" spans="16:16" x14ac:dyDescent="0.3">
      <c r="P2890" t="s">
        <v>3738</v>
      </c>
    </row>
    <row r="2891" spans="16:16" x14ac:dyDescent="0.3">
      <c r="P2891" t="s">
        <v>3739</v>
      </c>
    </row>
    <row r="2892" spans="16:16" x14ac:dyDescent="0.3">
      <c r="P2892" t="s">
        <v>3740</v>
      </c>
    </row>
    <row r="2893" spans="16:16" x14ac:dyDescent="0.3">
      <c r="P2893" t="s">
        <v>3741</v>
      </c>
    </row>
    <row r="2894" spans="16:16" x14ac:dyDescent="0.3">
      <c r="P2894" t="s">
        <v>3742</v>
      </c>
    </row>
    <row r="2895" spans="16:16" x14ac:dyDescent="0.3">
      <c r="P2895" t="s">
        <v>3743</v>
      </c>
    </row>
    <row r="2896" spans="16:16" x14ac:dyDescent="0.3">
      <c r="P2896" t="s">
        <v>3744</v>
      </c>
    </row>
    <row r="2897" spans="16:16" x14ac:dyDescent="0.3">
      <c r="P2897" t="s">
        <v>3745</v>
      </c>
    </row>
    <row r="2898" spans="16:16" x14ac:dyDescent="0.3">
      <c r="P2898" t="s">
        <v>3746</v>
      </c>
    </row>
    <row r="2899" spans="16:16" x14ac:dyDescent="0.3">
      <c r="P2899" t="s">
        <v>3747</v>
      </c>
    </row>
    <row r="2900" spans="16:16" x14ac:dyDescent="0.3">
      <c r="P2900" t="s">
        <v>3748</v>
      </c>
    </row>
    <row r="2901" spans="16:16" x14ac:dyDescent="0.3">
      <c r="P2901" t="s">
        <v>3749</v>
      </c>
    </row>
    <row r="2902" spans="16:16" x14ac:dyDescent="0.3">
      <c r="P2902" t="s">
        <v>3750</v>
      </c>
    </row>
    <row r="2903" spans="16:16" x14ac:dyDescent="0.3">
      <c r="P2903" t="s">
        <v>3751</v>
      </c>
    </row>
    <row r="2904" spans="16:16" x14ac:dyDescent="0.3">
      <c r="P2904" t="s">
        <v>3752</v>
      </c>
    </row>
    <row r="2905" spans="16:16" x14ac:dyDescent="0.3">
      <c r="P2905" t="s">
        <v>3753</v>
      </c>
    </row>
    <row r="2906" spans="16:16" x14ac:dyDescent="0.3">
      <c r="P2906" t="s">
        <v>3754</v>
      </c>
    </row>
    <row r="2907" spans="16:16" x14ac:dyDescent="0.3">
      <c r="P2907" t="s">
        <v>3755</v>
      </c>
    </row>
    <row r="2908" spans="16:16" x14ac:dyDescent="0.3">
      <c r="P2908" t="s">
        <v>3756</v>
      </c>
    </row>
    <row r="2909" spans="16:16" x14ac:dyDescent="0.3">
      <c r="P2909" t="s">
        <v>3757</v>
      </c>
    </row>
    <row r="2910" spans="16:16" x14ac:dyDescent="0.3">
      <c r="P2910" t="s">
        <v>3758</v>
      </c>
    </row>
    <row r="2911" spans="16:16" x14ac:dyDescent="0.3">
      <c r="P2911" t="s">
        <v>3759</v>
      </c>
    </row>
    <row r="2912" spans="16:16" x14ac:dyDescent="0.3">
      <c r="P2912" t="s">
        <v>3760</v>
      </c>
    </row>
    <row r="2913" spans="16:16" x14ac:dyDescent="0.3">
      <c r="P2913" t="s">
        <v>3761</v>
      </c>
    </row>
    <row r="2914" spans="16:16" x14ac:dyDescent="0.3">
      <c r="P2914" t="s">
        <v>3762</v>
      </c>
    </row>
    <row r="2915" spans="16:16" x14ac:dyDescent="0.3">
      <c r="P2915" t="s">
        <v>3763</v>
      </c>
    </row>
    <row r="2916" spans="16:16" x14ac:dyDescent="0.3">
      <c r="P2916" t="s">
        <v>3764</v>
      </c>
    </row>
    <row r="2917" spans="16:16" x14ac:dyDescent="0.3">
      <c r="P2917" t="s">
        <v>3765</v>
      </c>
    </row>
    <row r="2918" spans="16:16" x14ac:dyDescent="0.3">
      <c r="P2918" t="s">
        <v>3766</v>
      </c>
    </row>
    <row r="2919" spans="16:16" x14ac:dyDescent="0.3">
      <c r="P2919" t="s">
        <v>3767</v>
      </c>
    </row>
    <row r="2920" spans="16:16" x14ac:dyDescent="0.3">
      <c r="P2920" t="s">
        <v>3768</v>
      </c>
    </row>
    <row r="2921" spans="16:16" x14ac:dyDescent="0.3">
      <c r="P2921" t="s">
        <v>3769</v>
      </c>
    </row>
    <row r="2922" spans="16:16" x14ac:dyDescent="0.3">
      <c r="P2922" t="s">
        <v>3770</v>
      </c>
    </row>
    <row r="2923" spans="16:16" x14ac:dyDescent="0.3">
      <c r="P2923" t="s">
        <v>3771</v>
      </c>
    </row>
    <row r="2924" spans="16:16" x14ac:dyDescent="0.3">
      <c r="P2924" t="s">
        <v>3772</v>
      </c>
    </row>
    <row r="2925" spans="16:16" x14ac:dyDescent="0.3">
      <c r="P2925" t="s">
        <v>3773</v>
      </c>
    </row>
    <row r="2926" spans="16:16" x14ac:dyDescent="0.3">
      <c r="P2926" t="s">
        <v>3774</v>
      </c>
    </row>
    <row r="2927" spans="16:16" x14ac:dyDescent="0.3">
      <c r="P2927" t="s">
        <v>3775</v>
      </c>
    </row>
    <row r="2928" spans="16:16" x14ac:dyDescent="0.3">
      <c r="P2928" t="s">
        <v>3776</v>
      </c>
    </row>
    <row r="2929" spans="16:16" x14ac:dyDescent="0.3">
      <c r="P2929" t="s">
        <v>3777</v>
      </c>
    </row>
    <row r="2930" spans="16:16" x14ac:dyDescent="0.3">
      <c r="P2930" t="s">
        <v>3778</v>
      </c>
    </row>
    <row r="2931" spans="16:16" x14ac:dyDescent="0.3">
      <c r="P2931" t="s">
        <v>3779</v>
      </c>
    </row>
    <row r="2932" spans="16:16" x14ac:dyDescent="0.3">
      <c r="P2932" t="s">
        <v>3780</v>
      </c>
    </row>
    <row r="2933" spans="16:16" x14ac:dyDescent="0.3">
      <c r="P2933" t="s">
        <v>3781</v>
      </c>
    </row>
    <row r="2934" spans="16:16" x14ac:dyDescent="0.3">
      <c r="P2934" t="s">
        <v>3782</v>
      </c>
    </row>
    <row r="2935" spans="16:16" x14ac:dyDescent="0.3">
      <c r="P2935" t="s">
        <v>3783</v>
      </c>
    </row>
    <row r="2936" spans="16:16" x14ac:dyDescent="0.3">
      <c r="P2936" t="s">
        <v>3784</v>
      </c>
    </row>
    <row r="2937" spans="16:16" x14ac:dyDescent="0.3">
      <c r="P2937" t="s">
        <v>3785</v>
      </c>
    </row>
    <row r="2938" spans="16:16" x14ac:dyDescent="0.3">
      <c r="P2938" t="s">
        <v>3786</v>
      </c>
    </row>
    <row r="2939" spans="16:16" x14ac:dyDescent="0.3">
      <c r="P2939" t="s">
        <v>3787</v>
      </c>
    </row>
    <row r="2940" spans="16:16" x14ac:dyDescent="0.3">
      <c r="P2940" t="s">
        <v>3788</v>
      </c>
    </row>
    <row r="2941" spans="16:16" x14ac:dyDescent="0.3">
      <c r="P2941" t="s">
        <v>3789</v>
      </c>
    </row>
    <row r="2942" spans="16:16" x14ac:dyDescent="0.3">
      <c r="P2942" t="s">
        <v>3790</v>
      </c>
    </row>
    <row r="2943" spans="16:16" x14ac:dyDescent="0.3">
      <c r="P2943" t="s">
        <v>3791</v>
      </c>
    </row>
    <row r="2944" spans="16:16" x14ac:dyDescent="0.3">
      <c r="P2944" t="s">
        <v>3792</v>
      </c>
    </row>
    <row r="2945" spans="16:16" x14ac:dyDescent="0.3">
      <c r="P2945" t="s">
        <v>3793</v>
      </c>
    </row>
    <row r="2946" spans="16:16" x14ac:dyDescent="0.3">
      <c r="P2946" t="s">
        <v>3794</v>
      </c>
    </row>
    <row r="2947" spans="16:16" x14ac:dyDescent="0.3">
      <c r="P2947" t="s">
        <v>3795</v>
      </c>
    </row>
    <row r="2948" spans="16:16" x14ac:dyDescent="0.3">
      <c r="P2948" t="s">
        <v>3796</v>
      </c>
    </row>
    <row r="2949" spans="16:16" x14ac:dyDescent="0.3">
      <c r="P2949" t="s">
        <v>3797</v>
      </c>
    </row>
    <row r="2950" spans="16:16" x14ac:dyDescent="0.3">
      <c r="P2950" t="s">
        <v>3798</v>
      </c>
    </row>
    <row r="2951" spans="16:16" x14ac:dyDescent="0.3">
      <c r="P2951" t="s">
        <v>3799</v>
      </c>
    </row>
    <row r="2952" spans="16:16" x14ac:dyDescent="0.3">
      <c r="P2952" t="s">
        <v>3800</v>
      </c>
    </row>
    <row r="2953" spans="16:16" x14ac:dyDescent="0.3">
      <c r="P2953" t="s">
        <v>3801</v>
      </c>
    </row>
    <row r="2954" spans="16:16" x14ac:dyDescent="0.3">
      <c r="P2954" t="s">
        <v>3802</v>
      </c>
    </row>
    <row r="2955" spans="16:16" x14ac:dyDescent="0.3">
      <c r="P2955" t="s">
        <v>3803</v>
      </c>
    </row>
    <row r="2956" spans="16:16" x14ac:dyDescent="0.3">
      <c r="P2956" t="s">
        <v>3804</v>
      </c>
    </row>
    <row r="2957" spans="16:16" x14ac:dyDescent="0.3">
      <c r="P2957" t="s">
        <v>3805</v>
      </c>
    </row>
    <row r="2958" spans="16:16" x14ac:dyDescent="0.3">
      <c r="P2958" t="s">
        <v>3806</v>
      </c>
    </row>
    <row r="2959" spans="16:16" x14ac:dyDescent="0.3">
      <c r="P2959" t="s">
        <v>3807</v>
      </c>
    </row>
    <row r="2960" spans="16:16" x14ac:dyDescent="0.3">
      <c r="P2960" t="s">
        <v>3808</v>
      </c>
    </row>
    <row r="2961" spans="16:16" x14ac:dyDescent="0.3">
      <c r="P2961" t="s">
        <v>3809</v>
      </c>
    </row>
    <row r="2962" spans="16:16" x14ac:dyDescent="0.3">
      <c r="P2962" t="s">
        <v>3810</v>
      </c>
    </row>
    <row r="2963" spans="16:16" x14ac:dyDescent="0.3">
      <c r="P2963" t="s">
        <v>3811</v>
      </c>
    </row>
    <row r="2964" spans="16:16" x14ac:dyDescent="0.3">
      <c r="P2964" t="s">
        <v>3812</v>
      </c>
    </row>
    <row r="2965" spans="16:16" x14ac:dyDescent="0.3">
      <c r="P2965" t="s">
        <v>3813</v>
      </c>
    </row>
    <row r="2966" spans="16:16" x14ac:dyDescent="0.3">
      <c r="P2966" t="s">
        <v>3814</v>
      </c>
    </row>
    <row r="2967" spans="16:16" x14ac:dyDescent="0.3">
      <c r="P2967" t="s">
        <v>3815</v>
      </c>
    </row>
    <row r="2968" spans="16:16" x14ac:dyDescent="0.3">
      <c r="P2968" t="s">
        <v>3816</v>
      </c>
    </row>
    <row r="2969" spans="16:16" x14ac:dyDescent="0.3">
      <c r="P2969" t="s">
        <v>3817</v>
      </c>
    </row>
    <row r="2970" spans="16:16" x14ac:dyDescent="0.3">
      <c r="P2970" t="s">
        <v>3818</v>
      </c>
    </row>
    <row r="2971" spans="16:16" x14ac:dyDescent="0.3">
      <c r="P2971" t="s">
        <v>3819</v>
      </c>
    </row>
    <row r="2972" spans="16:16" x14ac:dyDescent="0.3">
      <c r="P2972" t="s">
        <v>3820</v>
      </c>
    </row>
    <row r="2973" spans="16:16" x14ac:dyDescent="0.3">
      <c r="P2973" t="s">
        <v>3821</v>
      </c>
    </row>
    <row r="2974" spans="16:16" x14ac:dyDescent="0.3">
      <c r="P2974" t="s">
        <v>3822</v>
      </c>
    </row>
    <row r="2975" spans="16:16" x14ac:dyDescent="0.3">
      <c r="P2975" t="s">
        <v>3823</v>
      </c>
    </row>
    <row r="2976" spans="16:16" x14ac:dyDescent="0.3">
      <c r="P2976" t="s">
        <v>3824</v>
      </c>
    </row>
    <row r="2977" spans="16:16" x14ac:dyDescent="0.3">
      <c r="P2977" t="s">
        <v>3825</v>
      </c>
    </row>
    <row r="2978" spans="16:16" x14ac:dyDescent="0.3">
      <c r="P2978" t="s">
        <v>3826</v>
      </c>
    </row>
    <row r="2979" spans="16:16" x14ac:dyDescent="0.3">
      <c r="P2979" t="s">
        <v>3827</v>
      </c>
    </row>
    <row r="2980" spans="16:16" x14ac:dyDescent="0.3">
      <c r="P2980" t="s">
        <v>3828</v>
      </c>
    </row>
    <row r="2981" spans="16:16" x14ac:dyDescent="0.3">
      <c r="P2981" t="s">
        <v>3829</v>
      </c>
    </row>
    <row r="2982" spans="16:16" x14ac:dyDescent="0.3">
      <c r="P2982" t="s">
        <v>3830</v>
      </c>
    </row>
    <row r="2983" spans="16:16" x14ac:dyDescent="0.3">
      <c r="P2983" t="s">
        <v>3831</v>
      </c>
    </row>
    <row r="2984" spans="16:16" x14ac:dyDescent="0.3">
      <c r="P2984" t="s">
        <v>3832</v>
      </c>
    </row>
    <row r="2985" spans="16:16" x14ac:dyDescent="0.3">
      <c r="P2985" t="s">
        <v>3833</v>
      </c>
    </row>
    <row r="2986" spans="16:16" x14ac:dyDescent="0.3">
      <c r="P2986" t="s">
        <v>3834</v>
      </c>
    </row>
    <row r="2987" spans="16:16" x14ac:dyDescent="0.3">
      <c r="P2987" t="s">
        <v>3835</v>
      </c>
    </row>
    <row r="2988" spans="16:16" x14ac:dyDescent="0.3">
      <c r="P2988" t="s">
        <v>3836</v>
      </c>
    </row>
    <row r="2989" spans="16:16" x14ac:dyDescent="0.3">
      <c r="P2989" t="s">
        <v>3837</v>
      </c>
    </row>
    <row r="2990" spans="16:16" x14ac:dyDescent="0.3">
      <c r="P2990" t="s">
        <v>3838</v>
      </c>
    </row>
    <row r="2991" spans="16:16" x14ac:dyDescent="0.3">
      <c r="P2991" t="s">
        <v>3839</v>
      </c>
    </row>
    <row r="2992" spans="16:16" x14ac:dyDescent="0.3">
      <c r="P2992" t="s">
        <v>3840</v>
      </c>
    </row>
    <row r="2993" spans="16:16" x14ac:dyDescent="0.3">
      <c r="P2993" t="s">
        <v>3841</v>
      </c>
    </row>
    <row r="2994" spans="16:16" x14ac:dyDescent="0.3">
      <c r="P2994" t="s">
        <v>3842</v>
      </c>
    </row>
    <row r="2995" spans="16:16" x14ac:dyDescent="0.3">
      <c r="P2995" t="s">
        <v>3843</v>
      </c>
    </row>
    <row r="2996" spans="16:16" x14ac:dyDescent="0.3">
      <c r="P2996" t="s">
        <v>3844</v>
      </c>
    </row>
    <row r="2997" spans="16:16" x14ac:dyDescent="0.3">
      <c r="P2997" t="s">
        <v>3845</v>
      </c>
    </row>
    <row r="2998" spans="16:16" x14ac:dyDescent="0.3">
      <c r="P2998" t="s">
        <v>3846</v>
      </c>
    </row>
    <row r="2999" spans="16:16" x14ac:dyDescent="0.3">
      <c r="P2999" t="s">
        <v>3847</v>
      </c>
    </row>
    <row r="3000" spans="16:16" x14ac:dyDescent="0.3">
      <c r="P3000" t="s">
        <v>3848</v>
      </c>
    </row>
    <row r="3001" spans="16:16" x14ac:dyDescent="0.3">
      <c r="P3001" t="s">
        <v>3849</v>
      </c>
    </row>
    <row r="3002" spans="16:16" x14ac:dyDescent="0.3">
      <c r="P3002" t="s">
        <v>3850</v>
      </c>
    </row>
    <row r="3003" spans="16:16" x14ac:dyDescent="0.3">
      <c r="P3003" t="s">
        <v>3851</v>
      </c>
    </row>
    <row r="3004" spans="16:16" x14ac:dyDescent="0.3">
      <c r="P3004" t="s">
        <v>3852</v>
      </c>
    </row>
    <row r="3005" spans="16:16" x14ac:dyDescent="0.3">
      <c r="P3005" t="s">
        <v>3853</v>
      </c>
    </row>
    <row r="3006" spans="16:16" x14ac:dyDescent="0.3">
      <c r="P3006" t="s">
        <v>3854</v>
      </c>
    </row>
    <row r="3007" spans="16:16" x14ac:dyDescent="0.3">
      <c r="P3007" t="s">
        <v>3855</v>
      </c>
    </row>
    <row r="3008" spans="16:16" x14ac:dyDescent="0.3">
      <c r="P3008" t="s">
        <v>3856</v>
      </c>
    </row>
    <row r="3009" spans="16:16" x14ac:dyDescent="0.3">
      <c r="P3009" t="s">
        <v>3857</v>
      </c>
    </row>
    <row r="3010" spans="16:16" x14ac:dyDescent="0.3">
      <c r="P3010" t="s">
        <v>3858</v>
      </c>
    </row>
    <row r="3011" spans="16:16" x14ac:dyDescent="0.3">
      <c r="P3011" t="s">
        <v>3859</v>
      </c>
    </row>
    <row r="3012" spans="16:16" x14ac:dyDescent="0.3">
      <c r="P3012" t="s">
        <v>3860</v>
      </c>
    </row>
    <row r="3013" spans="16:16" x14ac:dyDescent="0.3">
      <c r="P3013" t="s">
        <v>3861</v>
      </c>
    </row>
    <row r="3014" spans="16:16" x14ac:dyDescent="0.3">
      <c r="P3014" t="s">
        <v>3862</v>
      </c>
    </row>
    <row r="3015" spans="16:16" x14ac:dyDescent="0.3">
      <c r="P3015" t="s">
        <v>3863</v>
      </c>
    </row>
    <row r="3016" spans="16:16" x14ac:dyDescent="0.3">
      <c r="P3016" t="s">
        <v>3864</v>
      </c>
    </row>
    <row r="3017" spans="16:16" x14ac:dyDescent="0.3">
      <c r="P3017" t="s">
        <v>3865</v>
      </c>
    </row>
    <row r="3018" spans="16:16" x14ac:dyDescent="0.3">
      <c r="P3018" t="s">
        <v>3866</v>
      </c>
    </row>
    <row r="3019" spans="16:16" x14ac:dyDescent="0.3">
      <c r="P3019" t="s">
        <v>3867</v>
      </c>
    </row>
    <row r="3020" spans="16:16" x14ac:dyDescent="0.3">
      <c r="P3020" t="s">
        <v>3868</v>
      </c>
    </row>
    <row r="3021" spans="16:16" x14ac:dyDescent="0.3">
      <c r="P3021" t="s">
        <v>3869</v>
      </c>
    </row>
    <row r="3022" spans="16:16" x14ac:dyDescent="0.3">
      <c r="P3022" t="s">
        <v>3870</v>
      </c>
    </row>
    <row r="3023" spans="16:16" x14ac:dyDescent="0.3">
      <c r="P3023" t="s">
        <v>3871</v>
      </c>
    </row>
    <row r="3024" spans="16:16" x14ac:dyDescent="0.3">
      <c r="P3024" t="s">
        <v>3872</v>
      </c>
    </row>
    <row r="3025" spans="16:16" x14ac:dyDescent="0.3">
      <c r="P3025" t="s">
        <v>3873</v>
      </c>
    </row>
    <row r="3026" spans="16:16" x14ac:dyDescent="0.3">
      <c r="P3026" t="s">
        <v>3874</v>
      </c>
    </row>
    <row r="3027" spans="16:16" x14ac:dyDescent="0.3">
      <c r="P3027" t="s">
        <v>3875</v>
      </c>
    </row>
    <row r="3028" spans="16:16" x14ac:dyDescent="0.3">
      <c r="P3028" t="s">
        <v>3876</v>
      </c>
    </row>
    <row r="3029" spans="16:16" x14ac:dyDescent="0.3">
      <c r="P3029" t="s">
        <v>3877</v>
      </c>
    </row>
    <row r="3030" spans="16:16" x14ac:dyDescent="0.3">
      <c r="P3030" t="s">
        <v>3878</v>
      </c>
    </row>
    <row r="3031" spans="16:16" x14ac:dyDescent="0.3">
      <c r="P3031" t="s">
        <v>3879</v>
      </c>
    </row>
    <row r="3032" spans="16:16" x14ac:dyDescent="0.3">
      <c r="P3032" t="s">
        <v>3880</v>
      </c>
    </row>
    <row r="3033" spans="16:16" x14ac:dyDescent="0.3">
      <c r="P3033" t="s">
        <v>3881</v>
      </c>
    </row>
    <row r="3034" spans="16:16" x14ac:dyDescent="0.3">
      <c r="P3034" t="s">
        <v>3882</v>
      </c>
    </row>
    <row r="3035" spans="16:16" x14ac:dyDescent="0.3">
      <c r="P3035" t="s">
        <v>3883</v>
      </c>
    </row>
    <row r="3036" spans="16:16" x14ac:dyDescent="0.3">
      <c r="P3036" t="s">
        <v>3884</v>
      </c>
    </row>
    <row r="3037" spans="16:16" x14ac:dyDescent="0.3">
      <c r="P3037" t="s">
        <v>3885</v>
      </c>
    </row>
    <row r="3038" spans="16:16" x14ac:dyDescent="0.3">
      <c r="P3038" t="s">
        <v>3886</v>
      </c>
    </row>
    <row r="3039" spans="16:16" x14ac:dyDescent="0.3">
      <c r="P3039" t="s">
        <v>3887</v>
      </c>
    </row>
    <row r="3040" spans="16:16" x14ac:dyDescent="0.3">
      <c r="P3040" t="s">
        <v>3888</v>
      </c>
    </row>
    <row r="3041" spans="16:16" x14ac:dyDescent="0.3">
      <c r="P3041" t="s">
        <v>3889</v>
      </c>
    </row>
    <row r="3042" spans="16:16" x14ac:dyDescent="0.3">
      <c r="P3042" t="s">
        <v>3890</v>
      </c>
    </row>
    <row r="3043" spans="16:16" x14ac:dyDescent="0.3">
      <c r="P3043" t="s">
        <v>3891</v>
      </c>
    </row>
    <row r="3044" spans="16:16" x14ac:dyDescent="0.3">
      <c r="P3044" t="s">
        <v>3892</v>
      </c>
    </row>
    <row r="3045" spans="16:16" x14ac:dyDescent="0.3">
      <c r="P3045" t="s">
        <v>3893</v>
      </c>
    </row>
    <row r="3046" spans="16:16" x14ac:dyDescent="0.3">
      <c r="P3046" t="s">
        <v>3894</v>
      </c>
    </row>
    <row r="3047" spans="16:16" x14ac:dyDescent="0.3">
      <c r="P3047" t="s">
        <v>3895</v>
      </c>
    </row>
    <row r="3048" spans="16:16" x14ac:dyDescent="0.3">
      <c r="P3048" t="s">
        <v>3896</v>
      </c>
    </row>
    <row r="3049" spans="16:16" x14ac:dyDescent="0.3">
      <c r="P3049" t="s">
        <v>3897</v>
      </c>
    </row>
    <row r="3050" spans="16:16" x14ac:dyDescent="0.3">
      <c r="P3050" t="s">
        <v>3898</v>
      </c>
    </row>
    <row r="3051" spans="16:16" x14ac:dyDescent="0.3">
      <c r="P3051" t="s">
        <v>3899</v>
      </c>
    </row>
    <row r="3052" spans="16:16" x14ac:dyDescent="0.3">
      <c r="P3052" t="s">
        <v>3900</v>
      </c>
    </row>
    <row r="3053" spans="16:16" x14ac:dyDescent="0.3">
      <c r="P3053" t="s">
        <v>3901</v>
      </c>
    </row>
    <row r="3054" spans="16:16" x14ac:dyDescent="0.3">
      <c r="P3054" t="s">
        <v>3902</v>
      </c>
    </row>
    <row r="3055" spans="16:16" x14ac:dyDescent="0.3">
      <c r="P3055" t="s">
        <v>3903</v>
      </c>
    </row>
    <row r="3056" spans="16:16" x14ac:dyDescent="0.3">
      <c r="P3056" t="s">
        <v>3904</v>
      </c>
    </row>
    <row r="3057" spans="16:16" x14ac:dyDescent="0.3">
      <c r="P3057" t="s">
        <v>3905</v>
      </c>
    </row>
    <row r="3058" spans="16:16" x14ac:dyDescent="0.3">
      <c r="P3058" t="s">
        <v>3906</v>
      </c>
    </row>
    <row r="3059" spans="16:16" x14ac:dyDescent="0.3">
      <c r="P3059" t="s">
        <v>3907</v>
      </c>
    </row>
    <row r="3060" spans="16:16" x14ac:dyDescent="0.3">
      <c r="P3060" t="s">
        <v>3908</v>
      </c>
    </row>
    <row r="3061" spans="16:16" x14ac:dyDescent="0.3">
      <c r="P3061" t="s">
        <v>3909</v>
      </c>
    </row>
    <row r="3062" spans="16:16" x14ac:dyDescent="0.3">
      <c r="P3062" t="s">
        <v>3910</v>
      </c>
    </row>
    <row r="3063" spans="16:16" x14ac:dyDescent="0.3">
      <c r="P3063" t="s">
        <v>3911</v>
      </c>
    </row>
    <row r="3064" spans="16:16" x14ac:dyDescent="0.3">
      <c r="P3064" t="s">
        <v>3912</v>
      </c>
    </row>
    <row r="3065" spans="16:16" x14ac:dyDescent="0.3">
      <c r="P3065" t="s">
        <v>3913</v>
      </c>
    </row>
    <row r="3066" spans="16:16" x14ac:dyDescent="0.3">
      <c r="P3066" t="s">
        <v>3914</v>
      </c>
    </row>
    <row r="3067" spans="16:16" x14ac:dyDescent="0.3">
      <c r="P3067" t="s">
        <v>3915</v>
      </c>
    </row>
    <row r="3068" spans="16:16" x14ac:dyDescent="0.3">
      <c r="P3068" t="s">
        <v>3916</v>
      </c>
    </row>
    <row r="3069" spans="16:16" x14ac:dyDescent="0.3">
      <c r="P3069" t="s">
        <v>3917</v>
      </c>
    </row>
    <row r="3070" spans="16:16" x14ac:dyDescent="0.3">
      <c r="P3070" t="s">
        <v>3918</v>
      </c>
    </row>
    <row r="3071" spans="16:16" x14ac:dyDescent="0.3">
      <c r="P3071" t="s">
        <v>3919</v>
      </c>
    </row>
    <row r="3072" spans="16:16" x14ac:dyDescent="0.3">
      <c r="P3072" t="s">
        <v>3920</v>
      </c>
    </row>
    <row r="3073" spans="16:16" x14ac:dyDescent="0.3">
      <c r="P3073" t="s">
        <v>3921</v>
      </c>
    </row>
    <row r="3074" spans="16:16" x14ac:dyDescent="0.3">
      <c r="P3074" t="s">
        <v>3922</v>
      </c>
    </row>
    <row r="3075" spans="16:16" x14ac:dyDescent="0.3">
      <c r="P3075" t="s">
        <v>3923</v>
      </c>
    </row>
    <row r="3076" spans="16:16" x14ac:dyDescent="0.3">
      <c r="P3076" t="s">
        <v>3924</v>
      </c>
    </row>
    <row r="3077" spans="16:16" x14ac:dyDescent="0.3">
      <c r="P3077" t="s">
        <v>3925</v>
      </c>
    </row>
    <row r="3078" spans="16:16" x14ac:dyDescent="0.3">
      <c r="P3078" t="s">
        <v>3926</v>
      </c>
    </row>
    <row r="3079" spans="16:16" x14ac:dyDescent="0.3">
      <c r="P3079" t="s">
        <v>3927</v>
      </c>
    </row>
    <row r="3080" spans="16:16" x14ac:dyDescent="0.3">
      <c r="P3080" t="s">
        <v>3928</v>
      </c>
    </row>
    <row r="3081" spans="16:16" x14ac:dyDescent="0.3">
      <c r="P3081" t="s">
        <v>3929</v>
      </c>
    </row>
    <row r="3082" spans="16:16" x14ac:dyDescent="0.3">
      <c r="P3082" t="s">
        <v>3930</v>
      </c>
    </row>
    <row r="3083" spans="16:16" x14ac:dyDescent="0.3">
      <c r="P3083" t="s">
        <v>3931</v>
      </c>
    </row>
    <row r="3084" spans="16:16" x14ac:dyDescent="0.3">
      <c r="P3084" t="s">
        <v>3932</v>
      </c>
    </row>
    <row r="3085" spans="16:16" x14ac:dyDescent="0.3">
      <c r="P3085" t="s">
        <v>3933</v>
      </c>
    </row>
    <row r="3086" spans="16:16" x14ac:dyDescent="0.3">
      <c r="P3086" t="s">
        <v>3934</v>
      </c>
    </row>
    <row r="3087" spans="16:16" x14ac:dyDescent="0.3">
      <c r="P3087" t="s">
        <v>3935</v>
      </c>
    </row>
    <row r="3088" spans="16:16" x14ac:dyDescent="0.3">
      <c r="P3088" t="s">
        <v>3936</v>
      </c>
    </row>
    <row r="3089" spans="16:16" x14ac:dyDescent="0.3">
      <c r="P3089" t="s">
        <v>3937</v>
      </c>
    </row>
    <row r="3090" spans="16:16" x14ac:dyDescent="0.3">
      <c r="P3090" t="s">
        <v>3938</v>
      </c>
    </row>
    <row r="3091" spans="16:16" x14ac:dyDescent="0.3">
      <c r="P3091" t="s">
        <v>3939</v>
      </c>
    </row>
    <row r="3092" spans="16:16" x14ac:dyDescent="0.3">
      <c r="P3092" t="s">
        <v>3940</v>
      </c>
    </row>
    <row r="3093" spans="16:16" x14ac:dyDescent="0.3">
      <c r="P3093" t="s">
        <v>3941</v>
      </c>
    </row>
    <row r="3094" spans="16:16" x14ac:dyDescent="0.3">
      <c r="P3094" t="s">
        <v>3942</v>
      </c>
    </row>
    <row r="3095" spans="16:16" x14ac:dyDescent="0.3">
      <c r="P3095" t="s">
        <v>3943</v>
      </c>
    </row>
    <row r="3096" spans="16:16" x14ac:dyDescent="0.3">
      <c r="P3096" t="s">
        <v>3944</v>
      </c>
    </row>
    <row r="3097" spans="16:16" x14ac:dyDescent="0.3">
      <c r="P3097" t="s">
        <v>3945</v>
      </c>
    </row>
    <row r="3098" spans="16:16" x14ac:dyDescent="0.3">
      <c r="P3098" t="s">
        <v>3946</v>
      </c>
    </row>
    <row r="3099" spans="16:16" x14ac:dyDescent="0.3">
      <c r="P3099" t="s">
        <v>3947</v>
      </c>
    </row>
    <row r="3100" spans="16:16" x14ac:dyDescent="0.3">
      <c r="P3100" t="s">
        <v>3948</v>
      </c>
    </row>
    <row r="3101" spans="16:16" x14ac:dyDescent="0.3">
      <c r="P3101" t="s">
        <v>3949</v>
      </c>
    </row>
    <row r="3102" spans="16:16" x14ac:dyDescent="0.3">
      <c r="P3102" t="s">
        <v>3950</v>
      </c>
    </row>
    <row r="3103" spans="16:16" x14ac:dyDescent="0.3">
      <c r="P3103" t="s">
        <v>3951</v>
      </c>
    </row>
    <row r="3104" spans="16:16" x14ac:dyDescent="0.3">
      <c r="P3104" t="s">
        <v>3952</v>
      </c>
    </row>
    <row r="3105" spans="16:16" x14ac:dyDescent="0.3">
      <c r="P3105" t="s">
        <v>3953</v>
      </c>
    </row>
    <row r="3106" spans="16:16" x14ac:dyDescent="0.3">
      <c r="P3106" t="s">
        <v>3954</v>
      </c>
    </row>
    <row r="3107" spans="16:16" x14ac:dyDescent="0.3">
      <c r="P3107" t="s">
        <v>3955</v>
      </c>
    </row>
    <row r="3108" spans="16:16" x14ac:dyDescent="0.3">
      <c r="P3108" t="s">
        <v>3956</v>
      </c>
    </row>
    <row r="3109" spans="16:16" x14ac:dyDescent="0.3">
      <c r="P3109" t="s">
        <v>3957</v>
      </c>
    </row>
    <row r="3110" spans="16:16" x14ac:dyDescent="0.3">
      <c r="P3110" t="s">
        <v>3958</v>
      </c>
    </row>
    <row r="3111" spans="16:16" x14ac:dyDescent="0.3">
      <c r="P3111" t="s">
        <v>3959</v>
      </c>
    </row>
    <row r="3112" spans="16:16" x14ac:dyDescent="0.3">
      <c r="P3112" t="s">
        <v>3960</v>
      </c>
    </row>
    <row r="3113" spans="16:16" x14ac:dyDescent="0.3">
      <c r="P3113" t="s">
        <v>3961</v>
      </c>
    </row>
    <row r="3114" spans="16:16" x14ac:dyDescent="0.3">
      <c r="P3114" t="s">
        <v>3962</v>
      </c>
    </row>
    <row r="3115" spans="16:16" x14ac:dyDescent="0.3">
      <c r="P3115" t="s">
        <v>3963</v>
      </c>
    </row>
    <row r="3116" spans="16:16" x14ac:dyDescent="0.3">
      <c r="P3116" t="s">
        <v>3964</v>
      </c>
    </row>
    <row r="3117" spans="16:16" x14ac:dyDescent="0.3">
      <c r="P3117" t="s">
        <v>3965</v>
      </c>
    </row>
    <row r="3118" spans="16:16" x14ac:dyDescent="0.3">
      <c r="P3118" t="s">
        <v>3966</v>
      </c>
    </row>
    <row r="3119" spans="16:16" x14ac:dyDescent="0.3">
      <c r="P3119" t="s">
        <v>3967</v>
      </c>
    </row>
    <row r="3120" spans="16:16" x14ac:dyDescent="0.3">
      <c r="P3120" t="s">
        <v>3968</v>
      </c>
    </row>
    <row r="3121" spans="16:16" x14ac:dyDescent="0.3">
      <c r="P3121" t="s">
        <v>3969</v>
      </c>
    </row>
    <row r="3122" spans="16:16" x14ac:dyDescent="0.3">
      <c r="P3122" t="s">
        <v>3970</v>
      </c>
    </row>
    <row r="3123" spans="16:16" x14ac:dyDescent="0.3">
      <c r="P3123" t="s">
        <v>3971</v>
      </c>
    </row>
    <row r="3124" spans="16:16" x14ac:dyDescent="0.3">
      <c r="P3124" t="s">
        <v>3972</v>
      </c>
    </row>
    <row r="3125" spans="16:16" x14ac:dyDescent="0.3">
      <c r="P3125" t="s">
        <v>3973</v>
      </c>
    </row>
    <row r="3126" spans="16:16" x14ac:dyDescent="0.3">
      <c r="P3126" t="s">
        <v>3974</v>
      </c>
    </row>
    <row r="3127" spans="16:16" x14ac:dyDescent="0.3">
      <c r="P3127" t="s">
        <v>3975</v>
      </c>
    </row>
    <row r="3128" spans="16:16" x14ac:dyDescent="0.3">
      <c r="P3128" t="s">
        <v>3976</v>
      </c>
    </row>
    <row r="3129" spans="16:16" x14ac:dyDescent="0.3">
      <c r="P3129" t="s">
        <v>3977</v>
      </c>
    </row>
    <row r="3130" spans="16:16" x14ac:dyDescent="0.3">
      <c r="P3130" t="s">
        <v>3978</v>
      </c>
    </row>
    <row r="3131" spans="16:16" x14ac:dyDescent="0.3">
      <c r="P3131" t="s">
        <v>3979</v>
      </c>
    </row>
    <row r="3132" spans="16:16" x14ac:dyDescent="0.3">
      <c r="P3132" t="s">
        <v>3980</v>
      </c>
    </row>
    <row r="3133" spans="16:16" x14ac:dyDescent="0.3">
      <c r="P3133" t="s">
        <v>3981</v>
      </c>
    </row>
    <row r="3134" spans="16:16" x14ac:dyDescent="0.3">
      <c r="P3134" t="s">
        <v>3982</v>
      </c>
    </row>
    <row r="3135" spans="16:16" x14ac:dyDescent="0.3">
      <c r="P3135" t="s">
        <v>3983</v>
      </c>
    </row>
    <row r="3136" spans="16:16" x14ac:dyDescent="0.3">
      <c r="P3136" t="s">
        <v>3984</v>
      </c>
    </row>
    <row r="3137" spans="16:16" x14ac:dyDescent="0.3">
      <c r="P3137" t="s">
        <v>3985</v>
      </c>
    </row>
    <row r="3138" spans="16:16" x14ac:dyDescent="0.3">
      <c r="P3138" t="s">
        <v>3986</v>
      </c>
    </row>
    <row r="3139" spans="16:16" x14ac:dyDescent="0.3">
      <c r="P3139" t="s">
        <v>3987</v>
      </c>
    </row>
    <row r="3140" spans="16:16" x14ac:dyDescent="0.3">
      <c r="P3140" t="s">
        <v>3988</v>
      </c>
    </row>
    <row r="3141" spans="16:16" x14ac:dyDescent="0.3">
      <c r="P3141" t="s">
        <v>3989</v>
      </c>
    </row>
    <row r="3142" spans="16:16" x14ac:dyDescent="0.3">
      <c r="P3142" t="s">
        <v>3990</v>
      </c>
    </row>
    <row r="3143" spans="16:16" x14ac:dyDescent="0.3">
      <c r="P3143" t="s">
        <v>3991</v>
      </c>
    </row>
    <row r="3144" spans="16:16" x14ac:dyDescent="0.3">
      <c r="P3144" t="s">
        <v>3992</v>
      </c>
    </row>
    <row r="3145" spans="16:16" x14ac:dyDescent="0.3">
      <c r="P3145" t="s">
        <v>3993</v>
      </c>
    </row>
    <row r="3146" spans="16:16" x14ac:dyDescent="0.3">
      <c r="P3146" t="s">
        <v>3994</v>
      </c>
    </row>
    <row r="3147" spans="16:16" x14ac:dyDescent="0.3">
      <c r="P3147" t="s">
        <v>3995</v>
      </c>
    </row>
    <row r="3148" spans="16:16" x14ac:dyDescent="0.3">
      <c r="P3148" t="s">
        <v>3996</v>
      </c>
    </row>
    <row r="3149" spans="16:16" x14ac:dyDescent="0.3">
      <c r="P3149" t="s">
        <v>3997</v>
      </c>
    </row>
    <row r="3150" spans="16:16" x14ac:dyDescent="0.3">
      <c r="P3150" t="s">
        <v>3998</v>
      </c>
    </row>
    <row r="3151" spans="16:16" x14ac:dyDescent="0.3">
      <c r="P3151" t="s">
        <v>3999</v>
      </c>
    </row>
    <row r="3152" spans="16:16" x14ac:dyDescent="0.3">
      <c r="P3152" t="s">
        <v>4000</v>
      </c>
    </row>
    <row r="3153" spans="16:16" x14ac:dyDescent="0.3">
      <c r="P3153" t="s">
        <v>4001</v>
      </c>
    </row>
    <row r="3154" spans="16:16" x14ac:dyDescent="0.3">
      <c r="P3154" t="s">
        <v>4002</v>
      </c>
    </row>
    <row r="3155" spans="16:16" x14ac:dyDescent="0.3">
      <c r="P3155" t="s">
        <v>4003</v>
      </c>
    </row>
    <row r="3156" spans="16:16" x14ac:dyDescent="0.3">
      <c r="P3156" t="s">
        <v>4004</v>
      </c>
    </row>
    <row r="3157" spans="16:16" x14ac:dyDescent="0.3">
      <c r="P3157" t="s">
        <v>4005</v>
      </c>
    </row>
    <row r="3158" spans="16:16" x14ac:dyDescent="0.3">
      <c r="P3158" t="s">
        <v>4006</v>
      </c>
    </row>
    <row r="3159" spans="16:16" x14ac:dyDescent="0.3">
      <c r="P3159" t="s">
        <v>4007</v>
      </c>
    </row>
    <row r="3160" spans="16:16" x14ac:dyDescent="0.3">
      <c r="P3160" t="s">
        <v>4008</v>
      </c>
    </row>
    <row r="3161" spans="16:16" x14ac:dyDescent="0.3">
      <c r="P3161" t="s">
        <v>4009</v>
      </c>
    </row>
    <row r="3162" spans="16:16" x14ac:dyDescent="0.3">
      <c r="P3162" t="s">
        <v>4010</v>
      </c>
    </row>
    <row r="3163" spans="16:16" x14ac:dyDescent="0.3">
      <c r="P3163" t="s">
        <v>4011</v>
      </c>
    </row>
    <row r="3164" spans="16:16" x14ac:dyDescent="0.3">
      <c r="P3164" t="s">
        <v>4012</v>
      </c>
    </row>
    <row r="3165" spans="16:16" x14ac:dyDescent="0.3">
      <c r="P3165" t="s">
        <v>4013</v>
      </c>
    </row>
    <row r="3166" spans="16:16" x14ac:dyDescent="0.3">
      <c r="P3166" t="s">
        <v>4014</v>
      </c>
    </row>
    <row r="3167" spans="16:16" x14ac:dyDescent="0.3">
      <c r="P3167" t="s">
        <v>4015</v>
      </c>
    </row>
    <row r="3168" spans="16:16" x14ac:dyDescent="0.3">
      <c r="P3168" t="s">
        <v>4016</v>
      </c>
    </row>
    <row r="3169" spans="16:16" x14ac:dyDescent="0.3">
      <c r="P3169" t="s">
        <v>4017</v>
      </c>
    </row>
    <row r="3170" spans="16:16" x14ac:dyDescent="0.3">
      <c r="P3170" t="s">
        <v>4018</v>
      </c>
    </row>
    <row r="3171" spans="16:16" x14ac:dyDescent="0.3">
      <c r="P3171" t="s">
        <v>4019</v>
      </c>
    </row>
    <row r="3172" spans="16:16" x14ac:dyDescent="0.3">
      <c r="P3172" t="s">
        <v>4020</v>
      </c>
    </row>
    <row r="3173" spans="16:16" x14ac:dyDescent="0.3">
      <c r="P3173" t="s">
        <v>4021</v>
      </c>
    </row>
    <row r="3174" spans="16:16" x14ac:dyDescent="0.3">
      <c r="P3174" t="s">
        <v>4022</v>
      </c>
    </row>
    <row r="3175" spans="16:16" x14ac:dyDescent="0.3">
      <c r="P3175" t="s">
        <v>4023</v>
      </c>
    </row>
    <row r="3176" spans="16:16" x14ac:dyDescent="0.3">
      <c r="P3176" t="s">
        <v>4024</v>
      </c>
    </row>
    <row r="3177" spans="16:16" x14ac:dyDescent="0.3">
      <c r="P3177" t="s">
        <v>4025</v>
      </c>
    </row>
    <row r="3178" spans="16:16" x14ac:dyDescent="0.3">
      <c r="P3178" t="s">
        <v>4026</v>
      </c>
    </row>
    <row r="3179" spans="16:16" x14ac:dyDescent="0.3">
      <c r="P3179" t="s">
        <v>4027</v>
      </c>
    </row>
    <row r="3180" spans="16:16" x14ac:dyDescent="0.3">
      <c r="P3180" t="s">
        <v>4028</v>
      </c>
    </row>
    <row r="3181" spans="16:16" x14ac:dyDescent="0.3">
      <c r="P3181" t="s">
        <v>4029</v>
      </c>
    </row>
    <row r="3182" spans="16:16" x14ac:dyDescent="0.3">
      <c r="P3182" t="s">
        <v>4030</v>
      </c>
    </row>
    <row r="3183" spans="16:16" x14ac:dyDescent="0.3">
      <c r="P3183" t="s">
        <v>4031</v>
      </c>
    </row>
    <row r="3184" spans="16:16" x14ac:dyDescent="0.3">
      <c r="P3184" t="s">
        <v>4032</v>
      </c>
    </row>
    <row r="3185" spans="16:16" x14ac:dyDescent="0.3">
      <c r="P3185" t="s">
        <v>4033</v>
      </c>
    </row>
    <row r="3186" spans="16:16" x14ac:dyDescent="0.3">
      <c r="P3186" t="s">
        <v>4034</v>
      </c>
    </row>
    <row r="3187" spans="16:16" x14ac:dyDescent="0.3">
      <c r="P3187" t="s">
        <v>4035</v>
      </c>
    </row>
    <row r="3188" spans="16:16" x14ac:dyDescent="0.3">
      <c r="P3188" t="s">
        <v>4036</v>
      </c>
    </row>
    <row r="3189" spans="16:16" x14ac:dyDescent="0.3">
      <c r="P3189" t="s">
        <v>4037</v>
      </c>
    </row>
    <row r="3190" spans="16:16" x14ac:dyDescent="0.3">
      <c r="P3190" t="s">
        <v>4038</v>
      </c>
    </row>
    <row r="3191" spans="16:16" x14ac:dyDescent="0.3">
      <c r="P3191" t="s">
        <v>4039</v>
      </c>
    </row>
    <row r="3192" spans="16:16" x14ac:dyDescent="0.3">
      <c r="P3192" t="s">
        <v>4040</v>
      </c>
    </row>
    <row r="3193" spans="16:16" x14ac:dyDescent="0.3">
      <c r="P3193" t="s">
        <v>4041</v>
      </c>
    </row>
    <row r="3194" spans="16:16" x14ac:dyDescent="0.3">
      <c r="P3194" t="s">
        <v>4042</v>
      </c>
    </row>
    <row r="3195" spans="16:16" x14ac:dyDescent="0.3">
      <c r="P3195" t="s">
        <v>4043</v>
      </c>
    </row>
    <row r="3196" spans="16:16" x14ac:dyDescent="0.3">
      <c r="P3196" t="s">
        <v>4044</v>
      </c>
    </row>
    <row r="3197" spans="16:16" x14ac:dyDescent="0.3">
      <c r="P3197" t="s">
        <v>4045</v>
      </c>
    </row>
    <row r="3198" spans="16:16" x14ac:dyDescent="0.3">
      <c r="P3198" t="s">
        <v>4046</v>
      </c>
    </row>
    <row r="3199" spans="16:16" x14ac:dyDescent="0.3">
      <c r="P3199" t="s">
        <v>4047</v>
      </c>
    </row>
    <row r="3200" spans="16:16" x14ac:dyDescent="0.3">
      <c r="P3200" t="s">
        <v>4048</v>
      </c>
    </row>
    <row r="3201" spans="16:16" x14ac:dyDescent="0.3">
      <c r="P3201" t="s">
        <v>4049</v>
      </c>
    </row>
    <row r="3202" spans="16:16" x14ac:dyDescent="0.3">
      <c r="P3202" t="s">
        <v>4050</v>
      </c>
    </row>
    <row r="3203" spans="16:16" x14ac:dyDescent="0.3">
      <c r="P3203" t="s">
        <v>4051</v>
      </c>
    </row>
    <row r="3204" spans="16:16" x14ac:dyDescent="0.3">
      <c r="P3204" t="s">
        <v>4052</v>
      </c>
    </row>
    <row r="3205" spans="16:16" x14ac:dyDescent="0.3">
      <c r="P3205" t="s">
        <v>4053</v>
      </c>
    </row>
    <row r="3206" spans="16:16" x14ac:dyDescent="0.3">
      <c r="P3206" t="s">
        <v>4054</v>
      </c>
    </row>
    <row r="3207" spans="16:16" x14ac:dyDescent="0.3">
      <c r="P3207" t="s">
        <v>4055</v>
      </c>
    </row>
    <row r="3208" spans="16:16" x14ac:dyDescent="0.3">
      <c r="P3208" t="s">
        <v>4056</v>
      </c>
    </row>
    <row r="3209" spans="16:16" x14ac:dyDescent="0.3">
      <c r="P3209" t="s">
        <v>4057</v>
      </c>
    </row>
    <row r="3210" spans="16:16" x14ac:dyDescent="0.3">
      <c r="P3210" t="s">
        <v>4058</v>
      </c>
    </row>
    <row r="3211" spans="16:16" x14ac:dyDescent="0.3">
      <c r="P3211" t="s">
        <v>4059</v>
      </c>
    </row>
    <row r="3212" spans="16:16" x14ac:dyDescent="0.3">
      <c r="P3212" t="s">
        <v>4060</v>
      </c>
    </row>
    <row r="3213" spans="16:16" x14ac:dyDescent="0.3">
      <c r="P3213" t="s">
        <v>4061</v>
      </c>
    </row>
    <row r="3214" spans="16:16" x14ac:dyDescent="0.3">
      <c r="P3214" t="s">
        <v>4062</v>
      </c>
    </row>
    <row r="3215" spans="16:16" x14ac:dyDescent="0.3">
      <c r="P3215" t="s">
        <v>4063</v>
      </c>
    </row>
    <row r="3216" spans="16:16" x14ac:dyDescent="0.3">
      <c r="P3216" t="s">
        <v>4064</v>
      </c>
    </row>
    <row r="3217" spans="16:16" x14ac:dyDescent="0.3">
      <c r="P3217" t="s">
        <v>4065</v>
      </c>
    </row>
    <row r="3218" spans="16:16" x14ac:dyDescent="0.3">
      <c r="P3218" t="s">
        <v>4066</v>
      </c>
    </row>
    <row r="3219" spans="16:16" x14ac:dyDescent="0.3">
      <c r="P3219" t="s">
        <v>4067</v>
      </c>
    </row>
    <row r="3220" spans="16:16" x14ac:dyDescent="0.3">
      <c r="P3220" t="s">
        <v>4068</v>
      </c>
    </row>
    <row r="3221" spans="16:16" x14ac:dyDescent="0.3">
      <c r="P3221" t="s">
        <v>4069</v>
      </c>
    </row>
    <row r="3222" spans="16:16" x14ac:dyDescent="0.3">
      <c r="P3222" t="s">
        <v>4070</v>
      </c>
    </row>
    <row r="3223" spans="16:16" x14ac:dyDescent="0.3">
      <c r="P3223" t="s">
        <v>4071</v>
      </c>
    </row>
    <row r="3224" spans="16:16" x14ac:dyDescent="0.3">
      <c r="P3224" t="s">
        <v>4072</v>
      </c>
    </row>
    <row r="3225" spans="16:16" x14ac:dyDescent="0.3">
      <c r="P3225" t="s">
        <v>4073</v>
      </c>
    </row>
    <row r="3226" spans="16:16" x14ac:dyDescent="0.3">
      <c r="P3226" t="s">
        <v>4074</v>
      </c>
    </row>
    <row r="3227" spans="16:16" x14ac:dyDescent="0.3">
      <c r="P3227" t="s">
        <v>4075</v>
      </c>
    </row>
    <row r="3228" spans="16:16" x14ac:dyDescent="0.3">
      <c r="P3228" t="s">
        <v>4076</v>
      </c>
    </row>
    <row r="3229" spans="16:16" x14ac:dyDescent="0.3">
      <c r="P3229" t="s">
        <v>4077</v>
      </c>
    </row>
    <row r="3230" spans="16:16" x14ac:dyDescent="0.3">
      <c r="P3230" t="s">
        <v>4078</v>
      </c>
    </row>
    <row r="3231" spans="16:16" x14ac:dyDescent="0.3">
      <c r="P3231" t="s">
        <v>4079</v>
      </c>
    </row>
    <row r="3232" spans="16:16" x14ac:dyDescent="0.3">
      <c r="P3232" t="s">
        <v>4080</v>
      </c>
    </row>
    <row r="3233" spans="16:16" x14ac:dyDescent="0.3">
      <c r="P3233" t="s">
        <v>4081</v>
      </c>
    </row>
    <row r="3234" spans="16:16" x14ac:dyDescent="0.3">
      <c r="P3234" t="s">
        <v>4082</v>
      </c>
    </row>
    <row r="3235" spans="16:16" x14ac:dyDescent="0.3">
      <c r="P3235" t="s">
        <v>4083</v>
      </c>
    </row>
    <row r="3236" spans="16:16" x14ac:dyDescent="0.3">
      <c r="P3236" t="s">
        <v>4084</v>
      </c>
    </row>
    <row r="3237" spans="16:16" x14ac:dyDescent="0.3">
      <c r="P3237" t="s">
        <v>4085</v>
      </c>
    </row>
    <row r="3238" spans="16:16" x14ac:dyDescent="0.3">
      <c r="P3238" t="s">
        <v>4086</v>
      </c>
    </row>
    <row r="3239" spans="16:16" x14ac:dyDescent="0.3">
      <c r="P3239" t="s">
        <v>4087</v>
      </c>
    </row>
    <row r="3240" spans="16:16" x14ac:dyDescent="0.3">
      <c r="P3240" t="s">
        <v>4088</v>
      </c>
    </row>
    <row r="3241" spans="16:16" x14ac:dyDescent="0.3">
      <c r="P3241" t="s">
        <v>4089</v>
      </c>
    </row>
    <row r="3242" spans="16:16" x14ac:dyDescent="0.3">
      <c r="P3242" t="s">
        <v>4090</v>
      </c>
    </row>
    <row r="3243" spans="16:16" x14ac:dyDescent="0.3">
      <c r="P3243" t="s">
        <v>4091</v>
      </c>
    </row>
    <row r="3244" spans="16:16" x14ac:dyDescent="0.3">
      <c r="P3244" t="s">
        <v>4092</v>
      </c>
    </row>
    <row r="3245" spans="16:16" x14ac:dyDescent="0.3">
      <c r="P3245" t="s">
        <v>4093</v>
      </c>
    </row>
    <row r="3246" spans="16:16" x14ac:dyDescent="0.3">
      <c r="P3246" t="s">
        <v>4094</v>
      </c>
    </row>
    <row r="3247" spans="16:16" x14ac:dyDescent="0.3">
      <c r="P3247" t="s">
        <v>4095</v>
      </c>
    </row>
    <row r="3248" spans="16:16" x14ac:dyDescent="0.3">
      <c r="P3248" t="s">
        <v>4096</v>
      </c>
    </row>
    <row r="3249" spans="16:16" x14ac:dyDescent="0.3">
      <c r="P3249" t="s">
        <v>4097</v>
      </c>
    </row>
    <row r="3250" spans="16:16" x14ac:dyDescent="0.3">
      <c r="P3250" t="s">
        <v>4098</v>
      </c>
    </row>
    <row r="3251" spans="16:16" x14ac:dyDescent="0.3">
      <c r="P3251" t="s">
        <v>4099</v>
      </c>
    </row>
    <row r="3252" spans="16:16" x14ac:dyDescent="0.3">
      <c r="P3252" t="s">
        <v>4100</v>
      </c>
    </row>
    <row r="3253" spans="16:16" x14ac:dyDescent="0.3">
      <c r="P3253" t="s">
        <v>4101</v>
      </c>
    </row>
    <row r="3254" spans="16:16" x14ac:dyDescent="0.3">
      <c r="P3254" t="s">
        <v>4102</v>
      </c>
    </row>
    <row r="3255" spans="16:16" x14ac:dyDescent="0.3">
      <c r="P3255" t="s">
        <v>4103</v>
      </c>
    </row>
    <row r="3256" spans="16:16" x14ac:dyDescent="0.3">
      <c r="P3256" t="s">
        <v>4104</v>
      </c>
    </row>
    <row r="3257" spans="16:16" x14ac:dyDescent="0.3">
      <c r="P3257" t="s">
        <v>4105</v>
      </c>
    </row>
    <row r="3258" spans="16:16" x14ac:dyDescent="0.3">
      <c r="P3258" t="s">
        <v>4106</v>
      </c>
    </row>
    <row r="3259" spans="16:16" x14ac:dyDescent="0.3">
      <c r="P3259" t="s">
        <v>4107</v>
      </c>
    </row>
    <row r="3260" spans="16:16" x14ac:dyDescent="0.3">
      <c r="P3260" t="s">
        <v>4108</v>
      </c>
    </row>
    <row r="3261" spans="16:16" x14ac:dyDescent="0.3">
      <c r="P3261" t="s">
        <v>4109</v>
      </c>
    </row>
    <row r="3262" spans="16:16" x14ac:dyDescent="0.3">
      <c r="P3262" t="s">
        <v>4110</v>
      </c>
    </row>
    <row r="3263" spans="16:16" x14ac:dyDescent="0.3">
      <c r="P3263" t="s">
        <v>4111</v>
      </c>
    </row>
    <row r="3264" spans="16:16" x14ac:dyDescent="0.3">
      <c r="P3264" t="s">
        <v>4112</v>
      </c>
    </row>
    <row r="3265" spans="16:16" x14ac:dyDescent="0.3">
      <c r="P3265" t="s">
        <v>4113</v>
      </c>
    </row>
    <row r="3266" spans="16:16" x14ac:dyDescent="0.3">
      <c r="P3266" t="s">
        <v>4114</v>
      </c>
    </row>
    <row r="3267" spans="16:16" x14ac:dyDescent="0.3">
      <c r="P3267" t="s">
        <v>4115</v>
      </c>
    </row>
    <row r="3268" spans="16:16" x14ac:dyDescent="0.3">
      <c r="P3268" t="s">
        <v>4116</v>
      </c>
    </row>
    <row r="3269" spans="16:16" x14ac:dyDescent="0.3">
      <c r="P3269" t="s">
        <v>4117</v>
      </c>
    </row>
    <row r="3270" spans="16:16" x14ac:dyDescent="0.3">
      <c r="P3270" t="s">
        <v>4118</v>
      </c>
    </row>
    <row r="3271" spans="16:16" x14ac:dyDescent="0.3">
      <c r="P3271" t="s">
        <v>4119</v>
      </c>
    </row>
    <row r="3272" spans="16:16" x14ac:dyDescent="0.3">
      <c r="P3272" t="s">
        <v>4120</v>
      </c>
    </row>
    <row r="3273" spans="16:16" x14ac:dyDescent="0.3">
      <c r="P3273" t="s">
        <v>4121</v>
      </c>
    </row>
    <row r="3274" spans="16:16" x14ac:dyDescent="0.3">
      <c r="P3274" t="s">
        <v>4122</v>
      </c>
    </row>
    <row r="3275" spans="16:16" x14ac:dyDescent="0.3">
      <c r="P3275" t="s">
        <v>4123</v>
      </c>
    </row>
    <row r="3276" spans="16:16" x14ac:dyDescent="0.3">
      <c r="P3276" t="s">
        <v>4124</v>
      </c>
    </row>
    <row r="3277" spans="16:16" x14ac:dyDescent="0.3">
      <c r="P3277" t="s">
        <v>4125</v>
      </c>
    </row>
    <row r="3278" spans="16:16" x14ac:dyDescent="0.3">
      <c r="P3278" t="s">
        <v>4126</v>
      </c>
    </row>
    <row r="3279" spans="16:16" x14ac:dyDescent="0.3">
      <c r="P3279" t="s">
        <v>4127</v>
      </c>
    </row>
    <row r="3280" spans="16:16" x14ac:dyDescent="0.3">
      <c r="P3280" t="s">
        <v>4128</v>
      </c>
    </row>
    <row r="3281" spans="16:16" x14ac:dyDescent="0.3">
      <c r="P3281" t="s">
        <v>4129</v>
      </c>
    </row>
    <row r="3282" spans="16:16" x14ac:dyDescent="0.3">
      <c r="P3282" t="s">
        <v>4130</v>
      </c>
    </row>
    <row r="3283" spans="16:16" x14ac:dyDescent="0.3">
      <c r="P3283" t="s">
        <v>4131</v>
      </c>
    </row>
    <row r="3284" spans="16:16" x14ac:dyDescent="0.3">
      <c r="P3284" t="s">
        <v>4132</v>
      </c>
    </row>
    <row r="3285" spans="16:16" x14ac:dyDescent="0.3">
      <c r="P3285" t="s">
        <v>4133</v>
      </c>
    </row>
    <row r="3286" spans="16:16" x14ac:dyDescent="0.3">
      <c r="P3286" t="s">
        <v>4134</v>
      </c>
    </row>
    <row r="3287" spans="16:16" x14ac:dyDescent="0.3">
      <c r="P3287" t="s">
        <v>4135</v>
      </c>
    </row>
    <row r="3288" spans="16:16" x14ac:dyDescent="0.3">
      <c r="P3288" t="s">
        <v>4136</v>
      </c>
    </row>
    <row r="3289" spans="16:16" x14ac:dyDescent="0.3">
      <c r="P3289" t="s">
        <v>4137</v>
      </c>
    </row>
    <row r="3290" spans="16:16" x14ac:dyDescent="0.3">
      <c r="P3290" t="s">
        <v>4138</v>
      </c>
    </row>
    <row r="3291" spans="16:16" x14ac:dyDescent="0.3">
      <c r="P3291" t="s">
        <v>4139</v>
      </c>
    </row>
    <row r="3292" spans="16:16" x14ac:dyDescent="0.3">
      <c r="P3292" t="s">
        <v>4140</v>
      </c>
    </row>
    <row r="3293" spans="16:16" x14ac:dyDescent="0.3">
      <c r="P3293" t="s">
        <v>4141</v>
      </c>
    </row>
    <row r="3294" spans="16:16" x14ac:dyDescent="0.3">
      <c r="P3294" t="s">
        <v>4142</v>
      </c>
    </row>
    <row r="3295" spans="16:16" x14ac:dyDescent="0.3">
      <c r="P3295" t="s">
        <v>4143</v>
      </c>
    </row>
    <row r="3296" spans="16:16" x14ac:dyDescent="0.3">
      <c r="P3296" t="s">
        <v>4144</v>
      </c>
    </row>
    <row r="3297" spans="16:16" x14ac:dyDescent="0.3">
      <c r="P3297" t="s">
        <v>4145</v>
      </c>
    </row>
    <row r="3298" spans="16:16" x14ac:dyDescent="0.3">
      <c r="P3298" t="s">
        <v>4146</v>
      </c>
    </row>
    <row r="3299" spans="16:16" x14ac:dyDescent="0.3">
      <c r="P3299" t="s">
        <v>4147</v>
      </c>
    </row>
    <row r="3300" spans="16:16" x14ac:dyDescent="0.3">
      <c r="P3300" t="s">
        <v>4148</v>
      </c>
    </row>
    <row r="3301" spans="16:16" x14ac:dyDescent="0.3">
      <c r="P3301" t="s">
        <v>4149</v>
      </c>
    </row>
    <row r="3302" spans="16:16" x14ac:dyDescent="0.3">
      <c r="P3302" t="s">
        <v>4150</v>
      </c>
    </row>
    <row r="3303" spans="16:16" x14ac:dyDescent="0.3">
      <c r="P3303" t="s">
        <v>4151</v>
      </c>
    </row>
    <row r="3304" spans="16:16" x14ac:dyDescent="0.3">
      <c r="P3304" t="s">
        <v>4152</v>
      </c>
    </row>
    <row r="3305" spans="16:16" x14ac:dyDescent="0.3">
      <c r="P3305" t="s">
        <v>4153</v>
      </c>
    </row>
    <row r="3306" spans="16:16" x14ac:dyDescent="0.3">
      <c r="P3306" t="s">
        <v>4154</v>
      </c>
    </row>
    <row r="3307" spans="16:16" x14ac:dyDescent="0.3">
      <c r="P3307" t="s">
        <v>4155</v>
      </c>
    </row>
    <row r="3308" spans="16:16" x14ac:dyDescent="0.3">
      <c r="P3308" t="s">
        <v>4156</v>
      </c>
    </row>
    <row r="3309" spans="16:16" x14ac:dyDescent="0.3">
      <c r="P3309" t="s">
        <v>4157</v>
      </c>
    </row>
    <row r="3310" spans="16:16" x14ac:dyDescent="0.3">
      <c r="P3310" t="s">
        <v>4158</v>
      </c>
    </row>
    <row r="3311" spans="16:16" x14ac:dyDescent="0.3">
      <c r="P3311" t="s">
        <v>4159</v>
      </c>
    </row>
    <row r="3312" spans="16:16" x14ac:dyDescent="0.3">
      <c r="P3312" t="s">
        <v>4160</v>
      </c>
    </row>
    <row r="3313" spans="16:16" x14ac:dyDescent="0.3">
      <c r="P3313" t="s">
        <v>4161</v>
      </c>
    </row>
    <row r="3314" spans="16:16" x14ac:dyDescent="0.3">
      <c r="P3314" t="s">
        <v>4162</v>
      </c>
    </row>
    <row r="3315" spans="16:16" x14ac:dyDescent="0.3">
      <c r="P3315" t="s">
        <v>4163</v>
      </c>
    </row>
    <row r="3316" spans="16:16" x14ac:dyDescent="0.3">
      <c r="P3316" t="s">
        <v>4164</v>
      </c>
    </row>
    <row r="3317" spans="16:16" x14ac:dyDescent="0.3">
      <c r="P3317" t="s">
        <v>4165</v>
      </c>
    </row>
    <row r="3318" spans="16:16" x14ac:dyDescent="0.3">
      <c r="P3318" t="s">
        <v>4166</v>
      </c>
    </row>
    <row r="3319" spans="16:16" x14ac:dyDescent="0.3">
      <c r="P3319" t="s">
        <v>4167</v>
      </c>
    </row>
    <row r="3320" spans="16:16" x14ac:dyDescent="0.3">
      <c r="P3320" t="s">
        <v>4168</v>
      </c>
    </row>
    <row r="3321" spans="16:16" x14ac:dyDescent="0.3">
      <c r="P3321" t="s">
        <v>4169</v>
      </c>
    </row>
    <row r="3322" spans="16:16" x14ac:dyDescent="0.3">
      <c r="P3322" t="s">
        <v>4170</v>
      </c>
    </row>
    <row r="3323" spans="16:16" x14ac:dyDescent="0.3">
      <c r="P3323" t="s">
        <v>4171</v>
      </c>
    </row>
    <row r="3324" spans="16:16" x14ac:dyDescent="0.3">
      <c r="P3324" t="s">
        <v>4172</v>
      </c>
    </row>
    <row r="3325" spans="16:16" x14ac:dyDescent="0.3">
      <c r="P3325" t="s">
        <v>4173</v>
      </c>
    </row>
    <row r="3326" spans="16:16" x14ac:dyDescent="0.3">
      <c r="P3326" t="s">
        <v>4174</v>
      </c>
    </row>
    <row r="3327" spans="16:16" x14ac:dyDescent="0.3">
      <c r="P3327" t="s">
        <v>4175</v>
      </c>
    </row>
    <row r="3328" spans="16:16" x14ac:dyDescent="0.3">
      <c r="P3328" t="s">
        <v>4176</v>
      </c>
    </row>
    <row r="3329" spans="16:16" x14ac:dyDescent="0.3">
      <c r="P3329" t="s">
        <v>4177</v>
      </c>
    </row>
    <row r="3330" spans="16:16" x14ac:dyDescent="0.3">
      <c r="P3330" t="s">
        <v>4178</v>
      </c>
    </row>
    <row r="3331" spans="16:16" x14ac:dyDescent="0.3">
      <c r="P3331" t="s">
        <v>4179</v>
      </c>
    </row>
    <row r="3332" spans="16:16" x14ac:dyDescent="0.3">
      <c r="P3332" t="s">
        <v>4180</v>
      </c>
    </row>
    <row r="3333" spans="16:16" x14ac:dyDescent="0.3">
      <c r="P3333" t="s">
        <v>4181</v>
      </c>
    </row>
    <row r="3334" spans="16:16" x14ac:dyDescent="0.3">
      <c r="P3334" t="s">
        <v>4182</v>
      </c>
    </row>
    <row r="3335" spans="16:16" x14ac:dyDescent="0.3">
      <c r="P3335" t="s">
        <v>4183</v>
      </c>
    </row>
    <row r="3336" spans="16:16" x14ac:dyDescent="0.3">
      <c r="P3336" t="s">
        <v>4184</v>
      </c>
    </row>
    <row r="3337" spans="16:16" x14ac:dyDescent="0.3">
      <c r="P3337" t="s">
        <v>4185</v>
      </c>
    </row>
    <row r="3338" spans="16:16" x14ac:dyDescent="0.3">
      <c r="P3338" t="s">
        <v>4186</v>
      </c>
    </row>
    <row r="3339" spans="16:16" x14ac:dyDescent="0.3">
      <c r="P3339" t="s">
        <v>4187</v>
      </c>
    </row>
    <row r="3340" spans="16:16" x14ac:dyDescent="0.3">
      <c r="P3340" t="s">
        <v>4188</v>
      </c>
    </row>
    <row r="3341" spans="16:16" x14ac:dyDescent="0.3">
      <c r="P3341" t="s">
        <v>4189</v>
      </c>
    </row>
    <row r="3342" spans="16:16" x14ac:dyDescent="0.3">
      <c r="P3342" t="s">
        <v>4190</v>
      </c>
    </row>
    <row r="3343" spans="16:16" x14ac:dyDescent="0.3">
      <c r="P3343" t="s">
        <v>4191</v>
      </c>
    </row>
    <row r="3344" spans="16:16" x14ac:dyDescent="0.3">
      <c r="P3344" t="s">
        <v>4192</v>
      </c>
    </row>
    <row r="3345" spans="16:16" x14ac:dyDescent="0.3">
      <c r="P3345" t="s">
        <v>4193</v>
      </c>
    </row>
    <row r="3346" spans="16:16" x14ac:dyDescent="0.3">
      <c r="P3346" t="s">
        <v>4194</v>
      </c>
    </row>
    <row r="3347" spans="16:16" x14ac:dyDescent="0.3">
      <c r="P3347" t="s">
        <v>4195</v>
      </c>
    </row>
    <row r="3348" spans="16:16" x14ac:dyDescent="0.3">
      <c r="P3348" t="s">
        <v>4196</v>
      </c>
    </row>
    <row r="3349" spans="16:16" x14ac:dyDescent="0.3">
      <c r="P3349" t="s">
        <v>4197</v>
      </c>
    </row>
    <row r="3350" spans="16:16" x14ac:dyDescent="0.3">
      <c r="P3350" t="s">
        <v>4198</v>
      </c>
    </row>
    <row r="3351" spans="16:16" x14ac:dyDescent="0.3">
      <c r="P3351" t="s">
        <v>4199</v>
      </c>
    </row>
    <row r="3352" spans="16:16" x14ac:dyDescent="0.3">
      <c r="P3352" t="s">
        <v>4200</v>
      </c>
    </row>
    <row r="3353" spans="16:16" x14ac:dyDescent="0.3">
      <c r="P3353" t="s">
        <v>4201</v>
      </c>
    </row>
    <row r="3354" spans="16:16" x14ac:dyDescent="0.3">
      <c r="P3354" t="s">
        <v>4202</v>
      </c>
    </row>
    <row r="3355" spans="16:16" x14ac:dyDescent="0.3">
      <c r="P3355" t="s">
        <v>4203</v>
      </c>
    </row>
    <row r="3356" spans="16:16" x14ac:dyDescent="0.3">
      <c r="P3356" t="s">
        <v>4204</v>
      </c>
    </row>
    <row r="3357" spans="16:16" x14ac:dyDescent="0.3">
      <c r="P3357" t="s">
        <v>4205</v>
      </c>
    </row>
    <row r="3358" spans="16:16" x14ac:dyDescent="0.3">
      <c r="P3358" t="s">
        <v>4206</v>
      </c>
    </row>
    <row r="3359" spans="16:16" x14ac:dyDescent="0.3">
      <c r="P3359" t="s">
        <v>4207</v>
      </c>
    </row>
    <row r="3360" spans="16:16" x14ac:dyDescent="0.3">
      <c r="P3360" t="s">
        <v>4208</v>
      </c>
    </row>
    <row r="3361" spans="16:16" x14ac:dyDescent="0.3">
      <c r="P3361" t="s">
        <v>4209</v>
      </c>
    </row>
    <row r="3362" spans="16:16" x14ac:dyDescent="0.3">
      <c r="P3362" t="s">
        <v>4210</v>
      </c>
    </row>
    <row r="3363" spans="16:16" x14ac:dyDescent="0.3">
      <c r="P3363" t="s">
        <v>4211</v>
      </c>
    </row>
    <row r="3364" spans="16:16" x14ac:dyDescent="0.3">
      <c r="P3364" t="s">
        <v>4212</v>
      </c>
    </row>
    <row r="3365" spans="16:16" x14ac:dyDescent="0.3">
      <c r="P3365" t="s">
        <v>4213</v>
      </c>
    </row>
    <row r="3366" spans="16:16" x14ac:dyDescent="0.3">
      <c r="P3366" t="s">
        <v>4214</v>
      </c>
    </row>
    <row r="3367" spans="16:16" x14ac:dyDescent="0.3">
      <c r="P3367" t="s">
        <v>4215</v>
      </c>
    </row>
    <row r="3368" spans="16:16" x14ac:dyDescent="0.3">
      <c r="P3368" t="s">
        <v>4216</v>
      </c>
    </row>
    <row r="3369" spans="16:16" x14ac:dyDescent="0.3">
      <c r="P3369" t="s">
        <v>4217</v>
      </c>
    </row>
    <row r="3370" spans="16:16" x14ac:dyDescent="0.3">
      <c r="P3370" t="s">
        <v>4218</v>
      </c>
    </row>
    <row r="3371" spans="16:16" x14ac:dyDescent="0.3">
      <c r="P3371" t="s">
        <v>4219</v>
      </c>
    </row>
    <row r="3372" spans="16:16" x14ac:dyDescent="0.3">
      <c r="P3372" t="s">
        <v>4220</v>
      </c>
    </row>
    <row r="3373" spans="16:16" x14ac:dyDescent="0.3">
      <c r="P3373" t="s">
        <v>4221</v>
      </c>
    </row>
    <row r="3374" spans="16:16" x14ac:dyDescent="0.3">
      <c r="P3374" t="s">
        <v>4222</v>
      </c>
    </row>
    <row r="3375" spans="16:16" x14ac:dyDescent="0.3">
      <c r="P3375" t="s">
        <v>4223</v>
      </c>
    </row>
    <row r="3376" spans="16:16" x14ac:dyDescent="0.3">
      <c r="P3376" t="s">
        <v>4224</v>
      </c>
    </row>
    <row r="3377" spans="16:16" x14ac:dyDescent="0.3">
      <c r="P3377" t="s">
        <v>4225</v>
      </c>
    </row>
    <row r="3378" spans="16:16" x14ac:dyDescent="0.3">
      <c r="P3378" t="s">
        <v>4226</v>
      </c>
    </row>
    <row r="3379" spans="16:16" x14ac:dyDescent="0.3">
      <c r="P3379" t="s">
        <v>4227</v>
      </c>
    </row>
    <row r="3380" spans="16:16" x14ac:dyDescent="0.3">
      <c r="P3380" t="s">
        <v>4228</v>
      </c>
    </row>
    <row r="3381" spans="16:16" x14ac:dyDescent="0.3">
      <c r="P3381" t="s">
        <v>4229</v>
      </c>
    </row>
    <row r="3382" spans="16:16" x14ac:dyDescent="0.3">
      <c r="P3382" t="s">
        <v>4230</v>
      </c>
    </row>
    <row r="3383" spans="16:16" x14ac:dyDescent="0.3">
      <c r="P3383" t="s">
        <v>4231</v>
      </c>
    </row>
    <row r="3384" spans="16:16" x14ac:dyDescent="0.3">
      <c r="P3384" t="s">
        <v>4232</v>
      </c>
    </row>
    <row r="3385" spans="16:16" x14ac:dyDescent="0.3">
      <c r="P3385" t="s">
        <v>4233</v>
      </c>
    </row>
    <row r="3386" spans="16:16" x14ac:dyDescent="0.3">
      <c r="P3386" t="s">
        <v>4234</v>
      </c>
    </row>
    <row r="3387" spans="16:16" x14ac:dyDescent="0.3">
      <c r="P3387" t="s">
        <v>4235</v>
      </c>
    </row>
    <row r="3388" spans="16:16" x14ac:dyDescent="0.3">
      <c r="P3388" t="s">
        <v>4236</v>
      </c>
    </row>
    <row r="3389" spans="16:16" x14ac:dyDescent="0.3">
      <c r="P3389" t="s">
        <v>4237</v>
      </c>
    </row>
    <row r="3390" spans="16:16" x14ac:dyDescent="0.3">
      <c r="P3390" t="s">
        <v>4238</v>
      </c>
    </row>
    <row r="3391" spans="16:16" x14ac:dyDescent="0.3">
      <c r="P3391" t="s">
        <v>4239</v>
      </c>
    </row>
    <row r="3392" spans="16:16" x14ac:dyDescent="0.3">
      <c r="P3392" t="s">
        <v>4240</v>
      </c>
    </row>
    <row r="3393" spans="16:16" x14ac:dyDescent="0.3">
      <c r="P3393" t="s">
        <v>4241</v>
      </c>
    </row>
    <row r="3394" spans="16:16" x14ac:dyDescent="0.3">
      <c r="P3394" t="s">
        <v>4242</v>
      </c>
    </row>
    <row r="3395" spans="16:16" x14ac:dyDescent="0.3">
      <c r="P3395" t="s">
        <v>4243</v>
      </c>
    </row>
    <row r="3396" spans="16:16" x14ac:dyDescent="0.3">
      <c r="P3396" t="s">
        <v>4244</v>
      </c>
    </row>
    <row r="3397" spans="16:16" x14ac:dyDescent="0.3">
      <c r="P3397" t="s">
        <v>4245</v>
      </c>
    </row>
    <row r="3398" spans="16:16" x14ac:dyDescent="0.3">
      <c r="P3398" t="s">
        <v>4246</v>
      </c>
    </row>
    <row r="3399" spans="16:16" x14ac:dyDescent="0.3">
      <c r="P3399" t="s">
        <v>4247</v>
      </c>
    </row>
    <row r="3400" spans="16:16" x14ac:dyDescent="0.3">
      <c r="P3400" t="s">
        <v>4248</v>
      </c>
    </row>
    <row r="3401" spans="16:16" x14ac:dyDescent="0.3">
      <c r="P3401" t="s">
        <v>4249</v>
      </c>
    </row>
    <row r="3402" spans="16:16" x14ac:dyDescent="0.3">
      <c r="P3402" t="s">
        <v>4250</v>
      </c>
    </row>
    <row r="3403" spans="16:16" x14ac:dyDescent="0.3">
      <c r="P3403" t="s">
        <v>4251</v>
      </c>
    </row>
    <row r="3404" spans="16:16" x14ac:dyDescent="0.3">
      <c r="P3404" t="s">
        <v>4252</v>
      </c>
    </row>
    <row r="3405" spans="16:16" x14ac:dyDescent="0.3">
      <c r="P3405" t="s">
        <v>4253</v>
      </c>
    </row>
    <row r="3406" spans="16:16" x14ac:dyDescent="0.3">
      <c r="P3406" t="s">
        <v>4254</v>
      </c>
    </row>
    <row r="3407" spans="16:16" x14ac:dyDescent="0.3">
      <c r="P3407" t="s">
        <v>4255</v>
      </c>
    </row>
    <row r="3408" spans="16:16" x14ac:dyDescent="0.3">
      <c r="P3408" t="s">
        <v>4256</v>
      </c>
    </row>
    <row r="3409" spans="16:16" x14ac:dyDescent="0.3">
      <c r="P3409" t="s">
        <v>4257</v>
      </c>
    </row>
    <row r="3410" spans="16:16" x14ac:dyDescent="0.3">
      <c r="P3410" t="s">
        <v>4258</v>
      </c>
    </row>
    <row r="3411" spans="16:16" x14ac:dyDescent="0.3">
      <c r="P3411" t="s">
        <v>4259</v>
      </c>
    </row>
    <row r="3412" spans="16:16" x14ac:dyDescent="0.3">
      <c r="P3412" t="s">
        <v>4260</v>
      </c>
    </row>
    <row r="3413" spans="16:16" x14ac:dyDescent="0.3">
      <c r="P3413" t="s">
        <v>4261</v>
      </c>
    </row>
    <row r="3414" spans="16:16" x14ac:dyDescent="0.3">
      <c r="P3414" t="s">
        <v>4262</v>
      </c>
    </row>
    <row r="3415" spans="16:16" x14ac:dyDescent="0.3">
      <c r="P3415" t="s">
        <v>4263</v>
      </c>
    </row>
    <row r="3416" spans="16:16" x14ac:dyDescent="0.3">
      <c r="P3416" t="s">
        <v>4264</v>
      </c>
    </row>
    <row r="3417" spans="16:16" x14ac:dyDescent="0.3">
      <c r="P3417" t="s">
        <v>4265</v>
      </c>
    </row>
    <row r="3418" spans="16:16" x14ac:dyDescent="0.3">
      <c r="P3418" t="s">
        <v>4266</v>
      </c>
    </row>
    <row r="3419" spans="16:16" x14ac:dyDescent="0.3">
      <c r="P3419" t="s">
        <v>4267</v>
      </c>
    </row>
    <row r="3420" spans="16:16" x14ac:dyDescent="0.3">
      <c r="P3420" t="s">
        <v>4268</v>
      </c>
    </row>
    <row r="3421" spans="16:16" x14ac:dyDescent="0.3">
      <c r="P3421" t="s">
        <v>4269</v>
      </c>
    </row>
    <row r="3422" spans="16:16" x14ac:dyDescent="0.3">
      <c r="P3422" t="s">
        <v>4270</v>
      </c>
    </row>
    <row r="3423" spans="16:16" x14ac:dyDescent="0.3">
      <c r="P3423" t="s">
        <v>4271</v>
      </c>
    </row>
    <row r="3424" spans="16:16" x14ac:dyDescent="0.3">
      <c r="P3424" t="s">
        <v>4272</v>
      </c>
    </row>
    <row r="3425" spans="16:16" x14ac:dyDescent="0.3">
      <c r="P3425" t="s">
        <v>4273</v>
      </c>
    </row>
    <row r="3426" spans="16:16" x14ac:dyDescent="0.3">
      <c r="P3426" t="s">
        <v>4274</v>
      </c>
    </row>
    <row r="3427" spans="16:16" x14ac:dyDescent="0.3">
      <c r="P3427" t="s">
        <v>4275</v>
      </c>
    </row>
    <row r="3428" spans="16:16" x14ac:dyDescent="0.3">
      <c r="P3428" t="s">
        <v>4276</v>
      </c>
    </row>
    <row r="3429" spans="16:16" x14ac:dyDescent="0.3">
      <c r="P3429" t="s">
        <v>4277</v>
      </c>
    </row>
    <row r="3430" spans="16:16" x14ac:dyDescent="0.3">
      <c r="P3430" t="s">
        <v>4278</v>
      </c>
    </row>
    <row r="3431" spans="16:16" x14ac:dyDescent="0.3">
      <c r="P3431" t="s">
        <v>4279</v>
      </c>
    </row>
    <row r="3432" spans="16:16" x14ac:dyDescent="0.3">
      <c r="P3432" t="s">
        <v>4280</v>
      </c>
    </row>
    <row r="3433" spans="16:16" x14ac:dyDescent="0.3">
      <c r="P3433" t="s">
        <v>4281</v>
      </c>
    </row>
    <row r="3434" spans="16:16" x14ac:dyDescent="0.3">
      <c r="P3434" t="s">
        <v>4282</v>
      </c>
    </row>
    <row r="3435" spans="16:16" x14ac:dyDescent="0.3">
      <c r="P3435" t="s">
        <v>4283</v>
      </c>
    </row>
    <row r="3436" spans="16:16" x14ac:dyDescent="0.3">
      <c r="P3436" t="s">
        <v>4284</v>
      </c>
    </row>
    <row r="3437" spans="16:16" x14ac:dyDescent="0.3">
      <c r="P3437" t="s">
        <v>4285</v>
      </c>
    </row>
    <row r="3438" spans="16:16" x14ac:dyDescent="0.3">
      <c r="P3438" t="s">
        <v>4286</v>
      </c>
    </row>
    <row r="3439" spans="16:16" x14ac:dyDescent="0.3">
      <c r="P3439" t="s">
        <v>4287</v>
      </c>
    </row>
    <row r="3440" spans="16:16" x14ac:dyDescent="0.3">
      <c r="P3440" t="s">
        <v>4288</v>
      </c>
    </row>
    <row r="3441" spans="16:16" x14ac:dyDescent="0.3">
      <c r="P3441" t="s">
        <v>4289</v>
      </c>
    </row>
    <row r="3442" spans="16:16" x14ac:dyDescent="0.3">
      <c r="P3442" t="s">
        <v>4290</v>
      </c>
    </row>
    <row r="3443" spans="16:16" x14ac:dyDescent="0.3">
      <c r="P3443" t="s">
        <v>4291</v>
      </c>
    </row>
    <row r="3444" spans="16:16" x14ac:dyDescent="0.3">
      <c r="P3444" t="s">
        <v>4292</v>
      </c>
    </row>
    <row r="3445" spans="16:16" x14ac:dyDescent="0.3">
      <c r="P3445" t="s">
        <v>4293</v>
      </c>
    </row>
    <row r="3446" spans="16:16" x14ac:dyDescent="0.3">
      <c r="P3446" t="s">
        <v>4294</v>
      </c>
    </row>
    <row r="3447" spans="16:16" x14ac:dyDescent="0.3">
      <c r="P3447" t="s">
        <v>4295</v>
      </c>
    </row>
    <row r="3448" spans="16:16" x14ac:dyDescent="0.3">
      <c r="P3448" t="s">
        <v>4296</v>
      </c>
    </row>
    <row r="3449" spans="16:16" x14ac:dyDescent="0.3">
      <c r="P3449" t="s">
        <v>4297</v>
      </c>
    </row>
    <row r="3450" spans="16:16" x14ac:dyDescent="0.3">
      <c r="P3450" t="s">
        <v>4298</v>
      </c>
    </row>
    <row r="3451" spans="16:16" x14ac:dyDescent="0.3">
      <c r="P3451" t="s">
        <v>4299</v>
      </c>
    </row>
    <row r="3452" spans="16:16" x14ac:dyDescent="0.3">
      <c r="P3452" t="s">
        <v>4300</v>
      </c>
    </row>
    <row r="3453" spans="16:16" x14ac:dyDescent="0.3">
      <c r="P3453" t="s">
        <v>4301</v>
      </c>
    </row>
    <row r="3454" spans="16:16" x14ac:dyDescent="0.3">
      <c r="P3454" t="s">
        <v>4302</v>
      </c>
    </row>
    <row r="3455" spans="16:16" x14ac:dyDescent="0.3">
      <c r="P3455" t="s">
        <v>4303</v>
      </c>
    </row>
    <row r="3456" spans="16:16" x14ac:dyDescent="0.3">
      <c r="P3456" t="s">
        <v>4304</v>
      </c>
    </row>
    <row r="3457" spans="16:16" x14ac:dyDescent="0.3">
      <c r="P3457" t="s">
        <v>4305</v>
      </c>
    </row>
    <row r="3458" spans="16:16" x14ac:dyDescent="0.3">
      <c r="P3458" t="s">
        <v>4306</v>
      </c>
    </row>
    <row r="3459" spans="16:16" x14ac:dyDescent="0.3">
      <c r="P3459" t="s">
        <v>4307</v>
      </c>
    </row>
    <row r="3460" spans="16:16" x14ac:dyDescent="0.3">
      <c r="P3460" t="s">
        <v>4308</v>
      </c>
    </row>
    <row r="3461" spans="16:16" x14ac:dyDescent="0.3">
      <c r="P3461" t="s">
        <v>4309</v>
      </c>
    </row>
    <row r="3462" spans="16:16" x14ac:dyDescent="0.3">
      <c r="P3462" t="s">
        <v>4310</v>
      </c>
    </row>
    <row r="3463" spans="16:16" x14ac:dyDescent="0.3">
      <c r="P3463" t="s">
        <v>4311</v>
      </c>
    </row>
    <row r="3464" spans="16:16" x14ac:dyDescent="0.3">
      <c r="P3464" t="s">
        <v>4312</v>
      </c>
    </row>
    <row r="3465" spans="16:16" x14ac:dyDescent="0.3">
      <c r="P3465" t="s">
        <v>4313</v>
      </c>
    </row>
    <row r="3466" spans="16:16" x14ac:dyDescent="0.3">
      <c r="P3466" t="s">
        <v>4314</v>
      </c>
    </row>
    <row r="3467" spans="16:16" x14ac:dyDescent="0.3">
      <c r="P3467" t="s">
        <v>4315</v>
      </c>
    </row>
    <row r="3468" spans="16:16" x14ac:dyDescent="0.3">
      <c r="P3468" t="s">
        <v>4316</v>
      </c>
    </row>
    <row r="3469" spans="16:16" x14ac:dyDescent="0.3">
      <c r="P3469" t="s">
        <v>4317</v>
      </c>
    </row>
    <row r="3470" spans="16:16" x14ac:dyDescent="0.3">
      <c r="P3470" t="s">
        <v>4318</v>
      </c>
    </row>
    <row r="3471" spans="16:16" x14ac:dyDescent="0.3">
      <c r="P3471" t="s">
        <v>4319</v>
      </c>
    </row>
    <row r="3472" spans="16:16" x14ac:dyDescent="0.3">
      <c r="P3472" t="s">
        <v>4320</v>
      </c>
    </row>
    <row r="3473" spans="16:16" x14ac:dyDescent="0.3">
      <c r="P3473" t="s">
        <v>4321</v>
      </c>
    </row>
    <row r="3474" spans="16:16" x14ac:dyDescent="0.3">
      <c r="P3474" t="s">
        <v>4322</v>
      </c>
    </row>
    <row r="3475" spans="16:16" x14ac:dyDescent="0.3">
      <c r="P3475" t="s">
        <v>4323</v>
      </c>
    </row>
    <row r="3476" spans="16:16" x14ac:dyDescent="0.3">
      <c r="P3476" t="s">
        <v>4324</v>
      </c>
    </row>
    <row r="3477" spans="16:16" x14ac:dyDescent="0.3">
      <c r="P3477" t="s">
        <v>4325</v>
      </c>
    </row>
    <row r="3478" spans="16:16" x14ac:dyDescent="0.3">
      <c r="P3478" t="s">
        <v>4326</v>
      </c>
    </row>
    <row r="3479" spans="16:16" x14ac:dyDescent="0.3">
      <c r="P3479" t="s">
        <v>4327</v>
      </c>
    </row>
    <row r="3480" spans="16:16" x14ac:dyDescent="0.3">
      <c r="P3480" t="s">
        <v>4328</v>
      </c>
    </row>
    <row r="3481" spans="16:16" x14ac:dyDescent="0.3">
      <c r="P3481" t="s">
        <v>4329</v>
      </c>
    </row>
    <row r="3482" spans="16:16" x14ac:dyDescent="0.3">
      <c r="P3482" t="s">
        <v>4330</v>
      </c>
    </row>
    <row r="3483" spans="16:16" x14ac:dyDescent="0.3">
      <c r="P3483" t="s">
        <v>4331</v>
      </c>
    </row>
    <row r="3484" spans="16:16" x14ac:dyDescent="0.3">
      <c r="P3484" t="s">
        <v>4332</v>
      </c>
    </row>
    <row r="3485" spans="16:16" x14ac:dyDescent="0.3">
      <c r="P3485" t="s">
        <v>4333</v>
      </c>
    </row>
    <row r="3486" spans="16:16" x14ac:dyDescent="0.3">
      <c r="P3486" t="s">
        <v>4334</v>
      </c>
    </row>
    <row r="3487" spans="16:16" x14ac:dyDescent="0.3">
      <c r="P3487" t="s">
        <v>4335</v>
      </c>
    </row>
    <row r="3488" spans="16:16" x14ac:dyDescent="0.3">
      <c r="P3488" t="s">
        <v>4336</v>
      </c>
    </row>
    <row r="3489" spans="16:16" x14ac:dyDescent="0.3">
      <c r="P3489" t="s">
        <v>4337</v>
      </c>
    </row>
    <row r="3490" spans="16:16" x14ac:dyDescent="0.3">
      <c r="P3490" t="s">
        <v>4338</v>
      </c>
    </row>
    <row r="3491" spans="16:16" x14ac:dyDescent="0.3">
      <c r="P3491" t="s">
        <v>4339</v>
      </c>
    </row>
    <row r="3492" spans="16:16" x14ac:dyDescent="0.3">
      <c r="P3492" t="s">
        <v>4340</v>
      </c>
    </row>
    <row r="3493" spans="16:16" x14ac:dyDescent="0.3">
      <c r="P3493" t="s">
        <v>4341</v>
      </c>
    </row>
    <row r="3494" spans="16:16" x14ac:dyDescent="0.3">
      <c r="P3494" t="s">
        <v>4342</v>
      </c>
    </row>
    <row r="3495" spans="16:16" x14ac:dyDescent="0.3">
      <c r="P3495" t="s">
        <v>4343</v>
      </c>
    </row>
    <row r="3496" spans="16:16" x14ac:dyDescent="0.3">
      <c r="P3496" t="s">
        <v>4344</v>
      </c>
    </row>
    <row r="3497" spans="16:16" x14ac:dyDescent="0.3">
      <c r="P3497" t="s">
        <v>4345</v>
      </c>
    </row>
    <row r="3498" spans="16:16" x14ac:dyDescent="0.3">
      <c r="P3498" t="s">
        <v>4346</v>
      </c>
    </row>
    <row r="3499" spans="16:16" x14ac:dyDescent="0.3">
      <c r="P3499" t="s">
        <v>4347</v>
      </c>
    </row>
    <row r="3500" spans="16:16" x14ac:dyDescent="0.3">
      <c r="P3500" t="s">
        <v>4348</v>
      </c>
    </row>
    <row r="3501" spans="16:16" x14ac:dyDescent="0.3">
      <c r="P3501" t="s">
        <v>4349</v>
      </c>
    </row>
    <row r="3502" spans="16:16" x14ac:dyDescent="0.3">
      <c r="P3502" t="s">
        <v>4350</v>
      </c>
    </row>
    <row r="3503" spans="16:16" x14ac:dyDescent="0.3">
      <c r="P3503" t="s">
        <v>4351</v>
      </c>
    </row>
    <row r="3504" spans="16:16" x14ac:dyDescent="0.3">
      <c r="P3504" t="s">
        <v>4352</v>
      </c>
    </row>
    <row r="3505" spans="16:16" x14ac:dyDescent="0.3">
      <c r="P3505" t="s">
        <v>4353</v>
      </c>
    </row>
    <row r="3506" spans="16:16" x14ac:dyDescent="0.3">
      <c r="P3506" t="s">
        <v>4354</v>
      </c>
    </row>
    <row r="3507" spans="16:16" x14ac:dyDescent="0.3">
      <c r="P3507" t="s">
        <v>4355</v>
      </c>
    </row>
    <row r="3508" spans="16:16" x14ac:dyDescent="0.3">
      <c r="P3508" t="s">
        <v>4356</v>
      </c>
    </row>
    <row r="3509" spans="16:16" x14ac:dyDescent="0.3">
      <c r="P3509" t="s">
        <v>4357</v>
      </c>
    </row>
    <row r="3510" spans="16:16" x14ac:dyDescent="0.3">
      <c r="P3510" t="s">
        <v>4358</v>
      </c>
    </row>
    <row r="3511" spans="16:16" x14ac:dyDescent="0.3">
      <c r="P3511" t="s">
        <v>4359</v>
      </c>
    </row>
    <row r="3512" spans="16:16" x14ac:dyDescent="0.3">
      <c r="P3512" t="s">
        <v>4360</v>
      </c>
    </row>
    <row r="3513" spans="16:16" x14ac:dyDescent="0.3">
      <c r="P3513" t="s">
        <v>4361</v>
      </c>
    </row>
    <row r="3514" spans="16:16" x14ac:dyDescent="0.3">
      <c r="P3514" t="s">
        <v>4362</v>
      </c>
    </row>
    <row r="3515" spans="16:16" x14ac:dyDescent="0.3">
      <c r="P3515" t="s">
        <v>4363</v>
      </c>
    </row>
    <row r="3516" spans="16:16" x14ac:dyDescent="0.3">
      <c r="P3516" t="s">
        <v>4364</v>
      </c>
    </row>
    <row r="3517" spans="16:16" x14ac:dyDescent="0.3">
      <c r="P3517" t="s">
        <v>4365</v>
      </c>
    </row>
    <row r="3518" spans="16:16" x14ac:dyDescent="0.3">
      <c r="P3518" t="s">
        <v>4366</v>
      </c>
    </row>
    <row r="3519" spans="16:16" x14ac:dyDescent="0.3">
      <c r="P3519" t="s">
        <v>4367</v>
      </c>
    </row>
    <row r="3520" spans="16:16" x14ac:dyDescent="0.3">
      <c r="P3520" t="s">
        <v>4368</v>
      </c>
    </row>
    <row r="3521" spans="16:16" x14ac:dyDescent="0.3">
      <c r="P3521" t="s">
        <v>4369</v>
      </c>
    </row>
    <row r="3522" spans="16:16" x14ac:dyDescent="0.3">
      <c r="P3522" t="s">
        <v>4370</v>
      </c>
    </row>
    <row r="3523" spans="16:16" x14ac:dyDescent="0.3">
      <c r="P3523" t="s">
        <v>4371</v>
      </c>
    </row>
    <row r="3524" spans="16:16" x14ac:dyDescent="0.3">
      <c r="P3524" t="s">
        <v>4372</v>
      </c>
    </row>
    <row r="3525" spans="16:16" x14ac:dyDescent="0.3">
      <c r="P3525" t="s">
        <v>4373</v>
      </c>
    </row>
    <row r="3526" spans="16:16" x14ac:dyDescent="0.3">
      <c r="P3526" t="s">
        <v>4374</v>
      </c>
    </row>
    <row r="3527" spans="16:16" x14ac:dyDescent="0.3">
      <c r="P3527" t="s">
        <v>4375</v>
      </c>
    </row>
    <row r="3528" spans="16:16" x14ac:dyDescent="0.3">
      <c r="P3528" t="s">
        <v>4376</v>
      </c>
    </row>
    <row r="3529" spans="16:16" x14ac:dyDescent="0.3">
      <c r="P3529" t="s">
        <v>4377</v>
      </c>
    </row>
    <row r="3530" spans="16:16" x14ac:dyDescent="0.3">
      <c r="P3530" t="s">
        <v>4378</v>
      </c>
    </row>
    <row r="3531" spans="16:16" x14ac:dyDescent="0.3">
      <c r="P3531" t="s">
        <v>4379</v>
      </c>
    </row>
    <row r="3532" spans="16:16" x14ac:dyDescent="0.3">
      <c r="P3532" t="s">
        <v>4380</v>
      </c>
    </row>
    <row r="3533" spans="16:16" x14ac:dyDescent="0.3">
      <c r="P3533" t="s">
        <v>4381</v>
      </c>
    </row>
    <row r="3534" spans="16:16" x14ac:dyDescent="0.3">
      <c r="P3534" t="s">
        <v>4382</v>
      </c>
    </row>
    <row r="3535" spans="16:16" x14ac:dyDescent="0.3">
      <c r="P3535" t="s">
        <v>4383</v>
      </c>
    </row>
    <row r="3536" spans="16:16" x14ac:dyDescent="0.3">
      <c r="P3536" t="s">
        <v>4384</v>
      </c>
    </row>
    <row r="3537" spans="16:16" x14ac:dyDescent="0.3">
      <c r="P3537" t="s">
        <v>4385</v>
      </c>
    </row>
    <row r="3538" spans="16:16" x14ac:dyDescent="0.3">
      <c r="P3538" t="s">
        <v>4386</v>
      </c>
    </row>
    <row r="3539" spans="16:16" x14ac:dyDescent="0.3">
      <c r="P3539" t="s">
        <v>4387</v>
      </c>
    </row>
    <row r="3540" spans="16:16" x14ac:dyDescent="0.3">
      <c r="P3540" t="s">
        <v>4388</v>
      </c>
    </row>
    <row r="3541" spans="16:16" x14ac:dyDescent="0.3">
      <c r="P3541" t="s">
        <v>4389</v>
      </c>
    </row>
    <row r="3542" spans="16:16" x14ac:dyDescent="0.3">
      <c r="P3542" t="s">
        <v>4390</v>
      </c>
    </row>
    <row r="3543" spans="16:16" x14ac:dyDescent="0.3">
      <c r="P3543" t="s">
        <v>4391</v>
      </c>
    </row>
    <row r="3544" spans="16:16" x14ac:dyDescent="0.3">
      <c r="P3544" t="s">
        <v>4392</v>
      </c>
    </row>
    <row r="3545" spans="16:16" x14ac:dyDescent="0.3">
      <c r="P3545" t="s">
        <v>4393</v>
      </c>
    </row>
    <row r="3546" spans="16:16" x14ac:dyDescent="0.3">
      <c r="P3546" t="s">
        <v>4394</v>
      </c>
    </row>
    <row r="3547" spans="16:16" x14ac:dyDescent="0.3">
      <c r="P3547" t="s">
        <v>4395</v>
      </c>
    </row>
    <row r="3548" spans="16:16" x14ac:dyDescent="0.3">
      <c r="P3548" t="s">
        <v>4396</v>
      </c>
    </row>
    <row r="3549" spans="16:16" x14ac:dyDescent="0.3">
      <c r="P3549" t="s">
        <v>4397</v>
      </c>
    </row>
    <row r="3550" spans="16:16" x14ac:dyDescent="0.3">
      <c r="P3550" t="s">
        <v>4398</v>
      </c>
    </row>
    <row r="3551" spans="16:16" x14ac:dyDescent="0.3">
      <c r="P3551" t="s">
        <v>4399</v>
      </c>
    </row>
    <row r="3552" spans="16:16" x14ac:dyDescent="0.3">
      <c r="P3552" t="s">
        <v>4400</v>
      </c>
    </row>
    <row r="3553" spans="16:16" x14ac:dyDescent="0.3">
      <c r="P3553" t="s">
        <v>4401</v>
      </c>
    </row>
    <row r="3554" spans="16:16" x14ac:dyDescent="0.3">
      <c r="P3554" t="s">
        <v>4402</v>
      </c>
    </row>
    <row r="3555" spans="16:16" x14ac:dyDescent="0.3">
      <c r="P3555" t="s">
        <v>4403</v>
      </c>
    </row>
    <row r="3556" spans="16:16" x14ac:dyDescent="0.3">
      <c r="P3556" t="s">
        <v>4404</v>
      </c>
    </row>
    <row r="3557" spans="16:16" x14ac:dyDescent="0.3">
      <c r="P3557" t="s">
        <v>4405</v>
      </c>
    </row>
    <row r="3558" spans="16:16" x14ac:dyDescent="0.3">
      <c r="P3558" t="s">
        <v>4406</v>
      </c>
    </row>
    <row r="3559" spans="16:16" x14ac:dyDescent="0.3">
      <c r="P3559" t="s">
        <v>4407</v>
      </c>
    </row>
    <row r="3560" spans="16:16" x14ac:dyDescent="0.3">
      <c r="P3560" t="s">
        <v>4408</v>
      </c>
    </row>
    <row r="3561" spans="16:16" x14ac:dyDescent="0.3">
      <c r="P3561" t="s">
        <v>4409</v>
      </c>
    </row>
    <row r="3562" spans="16:16" x14ac:dyDescent="0.3">
      <c r="P3562" t="s">
        <v>4410</v>
      </c>
    </row>
    <row r="3563" spans="16:16" x14ac:dyDescent="0.3">
      <c r="P3563" t="s">
        <v>4411</v>
      </c>
    </row>
    <row r="3564" spans="16:16" x14ac:dyDescent="0.3">
      <c r="P3564" t="s">
        <v>4412</v>
      </c>
    </row>
    <row r="3565" spans="16:16" x14ac:dyDescent="0.3">
      <c r="P3565" t="s">
        <v>4413</v>
      </c>
    </row>
    <row r="3566" spans="16:16" x14ac:dyDescent="0.3">
      <c r="P3566" t="s">
        <v>4414</v>
      </c>
    </row>
    <row r="3567" spans="16:16" x14ac:dyDescent="0.3">
      <c r="P3567" t="s">
        <v>4415</v>
      </c>
    </row>
    <row r="3568" spans="16:16" x14ac:dyDescent="0.3">
      <c r="P3568" t="s">
        <v>4416</v>
      </c>
    </row>
    <row r="3569" spans="16:16" x14ac:dyDescent="0.3">
      <c r="P3569" t="s">
        <v>4417</v>
      </c>
    </row>
    <row r="3570" spans="16:16" x14ac:dyDescent="0.3">
      <c r="P3570" t="s">
        <v>4418</v>
      </c>
    </row>
    <row r="3571" spans="16:16" x14ac:dyDescent="0.3">
      <c r="P3571" t="s">
        <v>4419</v>
      </c>
    </row>
    <row r="3572" spans="16:16" x14ac:dyDescent="0.3">
      <c r="P3572" t="s">
        <v>4420</v>
      </c>
    </row>
    <row r="3573" spans="16:16" x14ac:dyDescent="0.3">
      <c r="P3573" t="s">
        <v>4421</v>
      </c>
    </row>
    <row r="3574" spans="16:16" x14ac:dyDescent="0.3">
      <c r="P3574" t="s">
        <v>4422</v>
      </c>
    </row>
    <row r="3575" spans="16:16" x14ac:dyDescent="0.3">
      <c r="P3575" t="s">
        <v>4423</v>
      </c>
    </row>
    <row r="3576" spans="16:16" x14ac:dyDescent="0.3">
      <c r="P3576" t="s">
        <v>4424</v>
      </c>
    </row>
    <row r="3577" spans="16:16" x14ac:dyDescent="0.3">
      <c r="P3577" t="s">
        <v>4425</v>
      </c>
    </row>
    <row r="3578" spans="16:16" x14ac:dyDescent="0.3">
      <c r="P3578" t="s">
        <v>4426</v>
      </c>
    </row>
    <row r="3579" spans="16:16" x14ac:dyDescent="0.3">
      <c r="P3579" t="s">
        <v>4427</v>
      </c>
    </row>
    <row r="3580" spans="16:16" x14ac:dyDescent="0.3">
      <c r="P3580" t="s">
        <v>4428</v>
      </c>
    </row>
    <row r="3581" spans="16:16" x14ac:dyDescent="0.3">
      <c r="P3581" t="s">
        <v>4429</v>
      </c>
    </row>
    <row r="3582" spans="16:16" x14ac:dyDescent="0.3">
      <c r="P3582" t="s">
        <v>4430</v>
      </c>
    </row>
    <row r="3583" spans="16:16" x14ac:dyDescent="0.3">
      <c r="P3583" t="s">
        <v>4431</v>
      </c>
    </row>
    <row r="3584" spans="16:16" x14ac:dyDescent="0.3">
      <c r="P3584" t="s">
        <v>4432</v>
      </c>
    </row>
    <row r="3585" spans="16:16" x14ac:dyDescent="0.3">
      <c r="P3585" t="s">
        <v>4433</v>
      </c>
    </row>
    <row r="3586" spans="16:16" x14ac:dyDescent="0.3">
      <c r="P3586" t="s">
        <v>4434</v>
      </c>
    </row>
    <row r="3587" spans="16:16" x14ac:dyDescent="0.3">
      <c r="P3587" t="s">
        <v>4435</v>
      </c>
    </row>
    <row r="3588" spans="16:16" x14ac:dyDescent="0.3">
      <c r="P3588" t="s">
        <v>4436</v>
      </c>
    </row>
    <row r="3589" spans="16:16" x14ac:dyDescent="0.3">
      <c r="P3589" t="s">
        <v>4437</v>
      </c>
    </row>
    <row r="3590" spans="16:16" x14ac:dyDescent="0.3">
      <c r="P3590" t="s">
        <v>4438</v>
      </c>
    </row>
    <row r="3591" spans="16:16" x14ac:dyDescent="0.3">
      <c r="P3591" t="s">
        <v>4439</v>
      </c>
    </row>
    <row r="3592" spans="16:16" x14ac:dyDescent="0.3">
      <c r="P3592" t="s">
        <v>4440</v>
      </c>
    </row>
    <row r="3593" spans="16:16" x14ac:dyDescent="0.3">
      <c r="P3593" t="s">
        <v>4441</v>
      </c>
    </row>
    <row r="3594" spans="16:16" x14ac:dyDescent="0.3">
      <c r="P3594" t="s">
        <v>4442</v>
      </c>
    </row>
    <row r="3595" spans="16:16" x14ac:dyDescent="0.3">
      <c r="P3595" t="s">
        <v>4443</v>
      </c>
    </row>
    <row r="3596" spans="16:16" x14ac:dyDescent="0.3">
      <c r="P3596" t="s">
        <v>4444</v>
      </c>
    </row>
    <row r="3597" spans="16:16" x14ac:dyDescent="0.3">
      <c r="P3597" t="s">
        <v>4445</v>
      </c>
    </row>
    <row r="3598" spans="16:16" x14ac:dyDescent="0.3">
      <c r="P3598" t="s">
        <v>4446</v>
      </c>
    </row>
    <row r="3599" spans="16:16" x14ac:dyDescent="0.3">
      <c r="P3599" t="s">
        <v>4447</v>
      </c>
    </row>
    <row r="3600" spans="16:16" x14ac:dyDescent="0.3">
      <c r="P3600" t="s">
        <v>4448</v>
      </c>
    </row>
    <row r="3601" spans="16:16" x14ac:dyDescent="0.3">
      <c r="P3601" t="s">
        <v>4449</v>
      </c>
    </row>
    <row r="3602" spans="16:16" x14ac:dyDescent="0.3">
      <c r="P3602" t="s">
        <v>4450</v>
      </c>
    </row>
    <row r="3603" spans="16:16" x14ac:dyDescent="0.3">
      <c r="P3603" t="s">
        <v>4451</v>
      </c>
    </row>
    <row r="3604" spans="16:16" x14ac:dyDescent="0.3">
      <c r="P3604" t="s">
        <v>4452</v>
      </c>
    </row>
    <row r="3605" spans="16:16" x14ac:dyDescent="0.3">
      <c r="P3605" t="s">
        <v>4453</v>
      </c>
    </row>
    <row r="3606" spans="16:16" x14ac:dyDescent="0.3">
      <c r="P3606" t="s">
        <v>4454</v>
      </c>
    </row>
    <row r="3607" spans="16:16" x14ac:dyDescent="0.3">
      <c r="P3607" t="s">
        <v>4455</v>
      </c>
    </row>
    <row r="3608" spans="16:16" x14ac:dyDescent="0.3">
      <c r="P3608" t="s">
        <v>4456</v>
      </c>
    </row>
    <row r="3609" spans="16:16" x14ac:dyDescent="0.3">
      <c r="P3609" t="s">
        <v>4457</v>
      </c>
    </row>
    <row r="3610" spans="16:16" x14ac:dyDescent="0.3">
      <c r="P3610" t="s">
        <v>4458</v>
      </c>
    </row>
    <row r="3611" spans="16:16" x14ac:dyDescent="0.3">
      <c r="P3611" t="s">
        <v>4459</v>
      </c>
    </row>
    <row r="3612" spans="16:16" x14ac:dyDescent="0.3">
      <c r="P3612" t="s">
        <v>4460</v>
      </c>
    </row>
    <row r="3613" spans="16:16" x14ac:dyDescent="0.3">
      <c r="P3613" t="s">
        <v>4461</v>
      </c>
    </row>
    <row r="3614" spans="16:16" x14ac:dyDescent="0.3">
      <c r="P3614" t="s">
        <v>4462</v>
      </c>
    </row>
    <row r="3615" spans="16:16" x14ac:dyDescent="0.3">
      <c r="P3615" t="s">
        <v>4463</v>
      </c>
    </row>
    <row r="3616" spans="16:16" x14ac:dyDescent="0.3">
      <c r="P3616" t="s">
        <v>4464</v>
      </c>
    </row>
    <row r="3617" spans="16:16" x14ac:dyDescent="0.3">
      <c r="P3617" t="s">
        <v>4465</v>
      </c>
    </row>
    <row r="3618" spans="16:16" x14ac:dyDescent="0.3">
      <c r="P3618" t="s">
        <v>4466</v>
      </c>
    </row>
    <row r="3619" spans="16:16" x14ac:dyDescent="0.3">
      <c r="P3619" t="s">
        <v>4467</v>
      </c>
    </row>
    <row r="3620" spans="16:16" x14ac:dyDescent="0.3">
      <c r="P3620" t="s">
        <v>4468</v>
      </c>
    </row>
    <row r="3621" spans="16:16" x14ac:dyDescent="0.3">
      <c r="P3621" t="s">
        <v>4469</v>
      </c>
    </row>
    <row r="3622" spans="16:16" x14ac:dyDescent="0.3">
      <c r="P3622" t="s">
        <v>4470</v>
      </c>
    </row>
    <row r="3623" spans="16:16" x14ac:dyDescent="0.3">
      <c r="P3623" t="s">
        <v>4471</v>
      </c>
    </row>
    <row r="3624" spans="16:16" x14ac:dyDescent="0.3">
      <c r="P3624" t="s">
        <v>4472</v>
      </c>
    </row>
    <row r="3625" spans="16:16" x14ac:dyDescent="0.3">
      <c r="P3625" t="s">
        <v>4473</v>
      </c>
    </row>
    <row r="3626" spans="16:16" x14ac:dyDescent="0.3">
      <c r="P3626" t="s">
        <v>4474</v>
      </c>
    </row>
    <row r="3627" spans="16:16" x14ac:dyDescent="0.3">
      <c r="P3627" t="s">
        <v>4475</v>
      </c>
    </row>
    <row r="3628" spans="16:16" x14ac:dyDescent="0.3">
      <c r="P3628" t="s">
        <v>4476</v>
      </c>
    </row>
    <row r="3629" spans="16:16" x14ac:dyDescent="0.3">
      <c r="P3629" t="s">
        <v>4477</v>
      </c>
    </row>
    <row r="3630" spans="16:16" x14ac:dyDescent="0.3">
      <c r="P3630" t="s">
        <v>4478</v>
      </c>
    </row>
    <row r="3631" spans="16:16" x14ac:dyDescent="0.3">
      <c r="P3631" t="s">
        <v>4479</v>
      </c>
    </row>
    <row r="3632" spans="16:16" x14ac:dyDescent="0.3">
      <c r="P3632" t="s">
        <v>4480</v>
      </c>
    </row>
    <row r="3633" spans="16:16" x14ac:dyDescent="0.3">
      <c r="P3633" t="s">
        <v>4481</v>
      </c>
    </row>
    <row r="3634" spans="16:16" x14ac:dyDescent="0.3">
      <c r="P3634" t="s">
        <v>4482</v>
      </c>
    </row>
    <row r="3635" spans="16:16" x14ac:dyDescent="0.3">
      <c r="P3635" t="s">
        <v>4483</v>
      </c>
    </row>
    <row r="3636" spans="16:16" x14ac:dyDescent="0.3">
      <c r="P3636" t="s">
        <v>4484</v>
      </c>
    </row>
    <row r="3637" spans="16:16" x14ac:dyDescent="0.3">
      <c r="P3637" t="s">
        <v>4485</v>
      </c>
    </row>
    <row r="3638" spans="16:16" x14ac:dyDescent="0.3">
      <c r="P3638" t="s">
        <v>4486</v>
      </c>
    </row>
    <row r="3639" spans="16:16" x14ac:dyDescent="0.3">
      <c r="P3639" t="s">
        <v>4487</v>
      </c>
    </row>
    <row r="3640" spans="16:16" x14ac:dyDescent="0.3">
      <c r="P3640" t="s">
        <v>4488</v>
      </c>
    </row>
    <row r="3641" spans="16:16" x14ac:dyDescent="0.3">
      <c r="P3641" t="s">
        <v>4489</v>
      </c>
    </row>
    <row r="3642" spans="16:16" x14ac:dyDescent="0.3">
      <c r="P3642" t="s">
        <v>4490</v>
      </c>
    </row>
    <row r="3643" spans="16:16" x14ac:dyDescent="0.3">
      <c r="P3643" t="s">
        <v>4491</v>
      </c>
    </row>
    <row r="3644" spans="16:16" x14ac:dyDescent="0.3">
      <c r="P3644" t="s">
        <v>4492</v>
      </c>
    </row>
    <row r="3645" spans="16:16" x14ac:dyDescent="0.3">
      <c r="P3645" t="s">
        <v>4493</v>
      </c>
    </row>
    <row r="3646" spans="16:16" x14ac:dyDescent="0.3">
      <c r="P3646" t="s">
        <v>4494</v>
      </c>
    </row>
    <row r="3647" spans="16:16" x14ac:dyDescent="0.3">
      <c r="P3647" t="s">
        <v>4495</v>
      </c>
    </row>
    <row r="3648" spans="16:16" x14ac:dyDescent="0.3">
      <c r="P3648" t="s">
        <v>4496</v>
      </c>
    </row>
    <row r="3649" spans="16:16" x14ac:dyDescent="0.3">
      <c r="P3649" t="s">
        <v>4497</v>
      </c>
    </row>
    <row r="3650" spans="16:16" x14ac:dyDescent="0.3">
      <c r="P3650" t="s">
        <v>4498</v>
      </c>
    </row>
    <row r="3651" spans="16:16" x14ac:dyDescent="0.3">
      <c r="P3651" t="s">
        <v>4499</v>
      </c>
    </row>
    <row r="3652" spans="16:16" x14ac:dyDescent="0.3">
      <c r="P3652" t="s">
        <v>4500</v>
      </c>
    </row>
    <row r="3653" spans="16:16" x14ac:dyDescent="0.3">
      <c r="P3653" t="s">
        <v>4501</v>
      </c>
    </row>
    <row r="3654" spans="16:16" x14ac:dyDescent="0.3">
      <c r="P3654" t="s">
        <v>4502</v>
      </c>
    </row>
    <row r="3655" spans="16:16" x14ac:dyDescent="0.3">
      <c r="P3655" t="s">
        <v>4503</v>
      </c>
    </row>
    <row r="3656" spans="16:16" x14ac:dyDescent="0.3">
      <c r="P3656" t="s">
        <v>4504</v>
      </c>
    </row>
    <row r="3657" spans="16:16" x14ac:dyDescent="0.3">
      <c r="P3657" t="s">
        <v>4505</v>
      </c>
    </row>
    <row r="3658" spans="16:16" x14ac:dyDescent="0.3">
      <c r="P3658" t="s">
        <v>4506</v>
      </c>
    </row>
    <row r="3659" spans="16:16" x14ac:dyDescent="0.3">
      <c r="P3659" t="s">
        <v>4507</v>
      </c>
    </row>
    <row r="3660" spans="16:16" x14ac:dyDescent="0.3">
      <c r="P3660" t="s">
        <v>4508</v>
      </c>
    </row>
    <row r="3661" spans="16:16" x14ac:dyDescent="0.3">
      <c r="P3661" t="s">
        <v>4509</v>
      </c>
    </row>
    <row r="3662" spans="16:16" x14ac:dyDescent="0.3">
      <c r="P3662" t="s">
        <v>4510</v>
      </c>
    </row>
    <row r="3663" spans="16:16" x14ac:dyDescent="0.3">
      <c r="P3663" t="s">
        <v>4511</v>
      </c>
    </row>
    <row r="3664" spans="16:16" x14ac:dyDescent="0.3">
      <c r="P3664" t="s">
        <v>4512</v>
      </c>
    </row>
    <row r="3665" spans="16:16" x14ac:dyDescent="0.3">
      <c r="P3665" t="s">
        <v>4513</v>
      </c>
    </row>
    <row r="3666" spans="16:16" x14ac:dyDescent="0.3">
      <c r="P3666" t="s">
        <v>4514</v>
      </c>
    </row>
    <row r="3667" spans="16:16" x14ac:dyDescent="0.3">
      <c r="P3667" t="s">
        <v>4515</v>
      </c>
    </row>
    <row r="3668" spans="16:16" x14ac:dyDescent="0.3">
      <c r="P3668" t="s">
        <v>4516</v>
      </c>
    </row>
    <row r="3669" spans="16:16" x14ac:dyDescent="0.3">
      <c r="P3669" t="s">
        <v>4517</v>
      </c>
    </row>
    <row r="3670" spans="16:16" x14ac:dyDescent="0.3">
      <c r="P3670" t="s">
        <v>4518</v>
      </c>
    </row>
    <row r="3671" spans="16:16" x14ac:dyDescent="0.3">
      <c r="P3671" t="s">
        <v>4519</v>
      </c>
    </row>
    <row r="3672" spans="16:16" x14ac:dyDescent="0.3">
      <c r="P3672" t="s">
        <v>4520</v>
      </c>
    </row>
    <row r="3673" spans="16:16" x14ac:dyDescent="0.3">
      <c r="P3673" t="s">
        <v>4521</v>
      </c>
    </row>
    <row r="3674" spans="16:16" x14ac:dyDescent="0.3">
      <c r="P3674" t="s">
        <v>4522</v>
      </c>
    </row>
    <row r="3675" spans="16:16" x14ac:dyDescent="0.3">
      <c r="P3675" t="s">
        <v>4523</v>
      </c>
    </row>
    <row r="3676" spans="16:16" x14ac:dyDescent="0.3">
      <c r="P3676" t="s">
        <v>4524</v>
      </c>
    </row>
    <row r="3677" spans="16:16" x14ac:dyDescent="0.3">
      <c r="P3677" t="s">
        <v>4525</v>
      </c>
    </row>
    <row r="3678" spans="16:16" x14ac:dyDescent="0.3">
      <c r="P3678" t="s">
        <v>4526</v>
      </c>
    </row>
    <row r="3679" spans="16:16" x14ac:dyDescent="0.3">
      <c r="P3679" t="s">
        <v>4527</v>
      </c>
    </row>
    <row r="3680" spans="16:16" x14ac:dyDescent="0.3">
      <c r="P3680" t="s">
        <v>4528</v>
      </c>
    </row>
    <row r="3681" spans="16:16" x14ac:dyDescent="0.3">
      <c r="P3681" t="s">
        <v>4529</v>
      </c>
    </row>
    <row r="3682" spans="16:16" x14ac:dyDescent="0.3">
      <c r="P3682" t="s">
        <v>4530</v>
      </c>
    </row>
    <row r="3683" spans="16:16" x14ac:dyDescent="0.3">
      <c r="P3683" t="s">
        <v>4531</v>
      </c>
    </row>
    <row r="3684" spans="16:16" x14ac:dyDescent="0.3">
      <c r="P3684" t="s">
        <v>4532</v>
      </c>
    </row>
    <row r="3685" spans="16:16" x14ac:dyDescent="0.3">
      <c r="P3685" t="s">
        <v>4533</v>
      </c>
    </row>
    <row r="3686" spans="16:16" x14ac:dyDescent="0.3">
      <c r="P3686" t="s">
        <v>4534</v>
      </c>
    </row>
    <row r="3687" spans="16:16" x14ac:dyDescent="0.3">
      <c r="P3687" t="s">
        <v>4535</v>
      </c>
    </row>
    <row r="3688" spans="16:16" x14ac:dyDescent="0.3">
      <c r="P3688" t="s">
        <v>4536</v>
      </c>
    </row>
    <row r="3689" spans="16:16" x14ac:dyDescent="0.3">
      <c r="P3689" t="s">
        <v>4537</v>
      </c>
    </row>
    <row r="3690" spans="16:16" x14ac:dyDescent="0.3">
      <c r="P3690" t="s">
        <v>4538</v>
      </c>
    </row>
    <row r="3691" spans="16:16" x14ac:dyDescent="0.3">
      <c r="P3691" t="s">
        <v>4539</v>
      </c>
    </row>
    <row r="3692" spans="16:16" x14ac:dyDescent="0.3">
      <c r="P3692" t="s">
        <v>4540</v>
      </c>
    </row>
    <row r="3693" spans="16:16" x14ac:dyDescent="0.3">
      <c r="P3693" t="s">
        <v>4541</v>
      </c>
    </row>
    <row r="3694" spans="16:16" x14ac:dyDescent="0.3">
      <c r="P3694" t="s">
        <v>4542</v>
      </c>
    </row>
    <row r="3695" spans="16:16" x14ac:dyDescent="0.3">
      <c r="P3695" t="s">
        <v>4543</v>
      </c>
    </row>
    <row r="3696" spans="16:16" x14ac:dyDescent="0.3">
      <c r="P3696" t="s">
        <v>4544</v>
      </c>
    </row>
    <row r="3697" spans="16:16" x14ac:dyDescent="0.3">
      <c r="P3697" t="s">
        <v>4545</v>
      </c>
    </row>
    <row r="3698" spans="16:16" x14ac:dyDescent="0.3">
      <c r="P3698" t="s">
        <v>4546</v>
      </c>
    </row>
    <row r="3699" spans="16:16" x14ac:dyDescent="0.3">
      <c r="P3699" t="s">
        <v>4547</v>
      </c>
    </row>
    <row r="3700" spans="16:16" x14ac:dyDescent="0.3">
      <c r="P3700" t="s">
        <v>4548</v>
      </c>
    </row>
    <row r="3701" spans="16:16" x14ac:dyDescent="0.3">
      <c r="P3701" t="s">
        <v>4549</v>
      </c>
    </row>
    <row r="3702" spans="16:16" x14ac:dyDescent="0.3">
      <c r="P3702" t="s">
        <v>4550</v>
      </c>
    </row>
    <row r="3703" spans="16:16" x14ac:dyDescent="0.3">
      <c r="P3703" t="s">
        <v>4551</v>
      </c>
    </row>
    <row r="3704" spans="16:16" x14ac:dyDescent="0.3">
      <c r="P3704" t="s">
        <v>4552</v>
      </c>
    </row>
    <row r="3705" spans="16:16" x14ac:dyDescent="0.3">
      <c r="P3705" t="s">
        <v>4553</v>
      </c>
    </row>
    <row r="3706" spans="16:16" x14ac:dyDescent="0.3">
      <c r="P3706" t="s">
        <v>4554</v>
      </c>
    </row>
    <row r="3707" spans="16:16" x14ac:dyDescent="0.3">
      <c r="P3707" t="s">
        <v>4555</v>
      </c>
    </row>
    <row r="3708" spans="16:16" x14ac:dyDescent="0.3">
      <c r="P3708" t="s">
        <v>4556</v>
      </c>
    </row>
    <row r="3709" spans="16:16" x14ac:dyDescent="0.3">
      <c r="P3709" t="s">
        <v>4557</v>
      </c>
    </row>
    <row r="3710" spans="16:16" x14ac:dyDescent="0.3">
      <c r="P3710" t="s">
        <v>4558</v>
      </c>
    </row>
    <row r="3711" spans="16:16" x14ac:dyDescent="0.3">
      <c r="P3711" t="s">
        <v>4559</v>
      </c>
    </row>
    <row r="3712" spans="16:16" x14ac:dyDescent="0.3">
      <c r="P3712" t="s">
        <v>4560</v>
      </c>
    </row>
    <row r="3713" spans="16:16" x14ac:dyDescent="0.3">
      <c r="P3713" t="s">
        <v>4561</v>
      </c>
    </row>
    <row r="3714" spans="16:16" x14ac:dyDescent="0.3">
      <c r="P3714" t="s">
        <v>4562</v>
      </c>
    </row>
    <row r="3715" spans="16:16" x14ac:dyDescent="0.3">
      <c r="P3715" t="s">
        <v>4563</v>
      </c>
    </row>
    <row r="3716" spans="16:16" x14ac:dyDescent="0.3">
      <c r="P3716" t="s">
        <v>4564</v>
      </c>
    </row>
    <row r="3717" spans="16:16" x14ac:dyDescent="0.3">
      <c r="P3717" t="s">
        <v>4565</v>
      </c>
    </row>
    <row r="3718" spans="16:16" x14ac:dyDescent="0.3">
      <c r="P3718" t="s">
        <v>4566</v>
      </c>
    </row>
    <row r="3719" spans="16:16" x14ac:dyDescent="0.3">
      <c r="P3719" t="s">
        <v>4567</v>
      </c>
    </row>
    <row r="3720" spans="16:16" x14ac:dyDescent="0.3">
      <c r="P3720" t="s">
        <v>4568</v>
      </c>
    </row>
    <row r="3721" spans="16:16" x14ac:dyDescent="0.3">
      <c r="P3721" t="s">
        <v>4569</v>
      </c>
    </row>
    <row r="3722" spans="16:16" x14ac:dyDescent="0.3">
      <c r="P3722" t="s">
        <v>4570</v>
      </c>
    </row>
    <row r="3723" spans="16:16" x14ac:dyDescent="0.3">
      <c r="P3723" t="s">
        <v>4571</v>
      </c>
    </row>
    <row r="3724" spans="16:16" x14ac:dyDescent="0.3">
      <c r="P3724" t="s">
        <v>4572</v>
      </c>
    </row>
    <row r="3725" spans="16:16" x14ac:dyDescent="0.3">
      <c r="P3725" t="s">
        <v>4573</v>
      </c>
    </row>
    <row r="3726" spans="16:16" x14ac:dyDescent="0.3">
      <c r="P3726" t="s">
        <v>4574</v>
      </c>
    </row>
    <row r="3727" spans="16:16" x14ac:dyDescent="0.3">
      <c r="P3727" t="s">
        <v>4575</v>
      </c>
    </row>
    <row r="3728" spans="16:16" x14ac:dyDescent="0.3">
      <c r="P3728" t="s">
        <v>4576</v>
      </c>
    </row>
    <row r="3729" spans="16:16" x14ac:dyDescent="0.3">
      <c r="P3729" t="s">
        <v>4577</v>
      </c>
    </row>
    <row r="3730" spans="16:16" x14ac:dyDescent="0.3">
      <c r="P3730" t="s">
        <v>4578</v>
      </c>
    </row>
    <row r="3731" spans="16:16" x14ac:dyDescent="0.3">
      <c r="P3731" t="s">
        <v>4579</v>
      </c>
    </row>
    <row r="3732" spans="16:16" x14ac:dyDescent="0.3">
      <c r="P3732" t="s">
        <v>4580</v>
      </c>
    </row>
    <row r="3733" spans="16:16" x14ac:dyDescent="0.3">
      <c r="P3733" t="s">
        <v>4581</v>
      </c>
    </row>
    <row r="3734" spans="16:16" x14ac:dyDescent="0.3">
      <c r="P3734" t="s">
        <v>4582</v>
      </c>
    </row>
    <row r="3735" spans="16:16" x14ac:dyDescent="0.3">
      <c r="P3735" t="s">
        <v>4583</v>
      </c>
    </row>
    <row r="3736" spans="16:16" x14ac:dyDescent="0.3">
      <c r="P3736" t="s">
        <v>4584</v>
      </c>
    </row>
    <row r="3737" spans="16:16" x14ac:dyDescent="0.3">
      <c r="P3737" t="s">
        <v>4585</v>
      </c>
    </row>
    <row r="3738" spans="16:16" x14ac:dyDescent="0.3">
      <c r="P3738" t="s">
        <v>4586</v>
      </c>
    </row>
    <row r="3739" spans="16:16" x14ac:dyDescent="0.3">
      <c r="P3739" t="s">
        <v>4587</v>
      </c>
    </row>
    <row r="3740" spans="16:16" x14ac:dyDescent="0.3">
      <c r="P3740" t="s">
        <v>4588</v>
      </c>
    </row>
    <row r="3741" spans="16:16" x14ac:dyDescent="0.3">
      <c r="P3741" t="s">
        <v>4589</v>
      </c>
    </row>
    <row r="3742" spans="16:16" x14ac:dyDescent="0.3">
      <c r="P3742" t="s">
        <v>4590</v>
      </c>
    </row>
    <row r="3743" spans="16:16" x14ac:dyDescent="0.3">
      <c r="P3743" t="s">
        <v>4591</v>
      </c>
    </row>
    <row r="3744" spans="16:16" x14ac:dyDescent="0.3">
      <c r="P3744" t="s">
        <v>4592</v>
      </c>
    </row>
    <row r="3745" spans="16:16" x14ac:dyDescent="0.3">
      <c r="P3745" t="s">
        <v>4593</v>
      </c>
    </row>
    <row r="3746" spans="16:16" x14ac:dyDescent="0.3">
      <c r="P3746" t="s">
        <v>4594</v>
      </c>
    </row>
    <row r="3747" spans="16:16" x14ac:dyDescent="0.3">
      <c r="P3747" t="s">
        <v>4595</v>
      </c>
    </row>
    <row r="3748" spans="16:16" x14ac:dyDescent="0.3">
      <c r="P3748" t="s">
        <v>4596</v>
      </c>
    </row>
    <row r="3749" spans="16:16" x14ac:dyDescent="0.3">
      <c r="P3749" t="s">
        <v>4597</v>
      </c>
    </row>
    <row r="3750" spans="16:16" x14ac:dyDescent="0.3">
      <c r="P3750" t="s">
        <v>4598</v>
      </c>
    </row>
    <row r="3751" spans="16:16" x14ac:dyDescent="0.3">
      <c r="P3751" t="s">
        <v>4599</v>
      </c>
    </row>
    <row r="3752" spans="16:16" x14ac:dyDescent="0.3">
      <c r="P3752" t="s">
        <v>4600</v>
      </c>
    </row>
    <row r="3753" spans="16:16" x14ac:dyDescent="0.3">
      <c r="P3753" t="s">
        <v>4601</v>
      </c>
    </row>
    <row r="3754" spans="16:16" x14ac:dyDescent="0.3">
      <c r="P3754" t="s">
        <v>4602</v>
      </c>
    </row>
    <row r="3755" spans="16:16" x14ac:dyDescent="0.3">
      <c r="P3755" t="s">
        <v>4603</v>
      </c>
    </row>
    <row r="3756" spans="16:16" x14ac:dyDescent="0.3">
      <c r="P3756" t="s">
        <v>4604</v>
      </c>
    </row>
    <row r="3757" spans="16:16" x14ac:dyDescent="0.3">
      <c r="P3757" t="s">
        <v>4605</v>
      </c>
    </row>
    <row r="3758" spans="16:16" x14ac:dyDescent="0.3">
      <c r="P3758" t="s">
        <v>4606</v>
      </c>
    </row>
    <row r="3759" spans="16:16" x14ac:dyDescent="0.3">
      <c r="P3759" t="s">
        <v>4607</v>
      </c>
    </row>
    <row r="3760" spans="16:16" x14ac:dyDescent="0.3">
      <c r="P3760" t="s">
        <v>4608</v>
      </c>
    </row>
    <row r="3761" spans="16:16" x14ac:dyDescent="0.3">
      <c r="P3761" t="s">
        <v>4609</v>
      </c>
    </row>
    <row r="3762" spans="16:16" x14ac:dyDescent="0.3">
      <c r="P3762" t="s">
        <v>4610</v>
      </c>
    </row>
    <row r="3763" spans="16:16" x14ac:dyDescent="0.3">
      <c r="P3763" t="s">
        <v>4611</v>
      </c>
    </row>
    <row r="3764" spans="16:16" x14ac:dyDescent="0.3">
      <c r="P3764" t="s">
        <v>4612</v>
      </c>
    </row>
    <row r="3765" spans="16:16" x14ac:dyDescent="0.3">
      <c r="P3765" t="s">
        <v>4613</v>
      </c>
    </row>
    <row r="3766" spans="16:16" x14ac:dyDescent="0.3">
      <c r="P3766" t="s">
        <v>4614</v>
      </c>
    </row>
    <row r="3767" spans="16:16" x14ac:dyDescent="0.3">
      <c r="P3767" t="s">
        <v>4615</v>
      </c>
    </row>
    <row r="3768" spans="16:16" x14ac:dyDescent="0.3">
      <c r="P3768" t="s">
        <v>4616</v>
      </c>
    </row>
    <row r="3769" spans="16:16" x14ac:dyDescent="0.3">
      <c r="P3769" t="s">
        <v>4617</v>
      </c>
    </row>
    <row r="3770" spans="16:16" x14ac:dyDescent="0.3">
      <c r="P3770" t="s">
        <v>4618</v>
      </c>
    </row>
    <row r="3771" spans="16:16" x14ac:dyDescent="0.3">
      <c r="P3771" t="s">
        <v>4619</v>
      </c>
    </row>
    <row r="3772" spans="16:16" x14ac:dyDescent="0.3">
      <c r="P3772" t="s">
        <v>4620</v>
      </c>
    </row>
    <row r="3773" spans="16:16" x14ac:dyDescent="0.3">
      <c r="P3773" t="s">
        <v>4621</v>
      </c>
    </row>
    <row r="3774" spans="16:16" x14ac:dyDescent="0.3">
      <c r="P3774" t="s">
        <v>4622</v>
      </c>
    </row>
    <row r="3775" spans="16:16" x14ac:dyDescent="0.3">
      <c r="P3775" t="s">
        <v>4623</v>
      </c>
    </row>
    <row r="3776" spans="16:16" x14ac:dyDescent="0.3">
      <c r="P3776" t="s">
        <v>4624</v>
      </c>
    </row>
    <row r="3777" spans="16:16" x14ac:dyDescent="0.3">
      <c r="P3777" t="s">
        <v>4625</v>
      </c>
    </row>
    <row r="3778" spans="16:16" x14ac:dyDescent="0.3">
      <c r="P3778" t="s">
        <v>4626</v>
      </c>
    </row>
    <row r="3779" spans="16:16" x14ac:dyDescent="0.3">
      <c r="P3779" t="s">
        <v>4627</v>
      </c>
    </row>
    <row r="3780" spans="16:16" x14ac:dyDescent="0.3">
      <c r="P3780" t="s">
        <v>4628</v>
      </c>
    </row>
    <row r="3781" spans="16:16" x14ac:dyDescent="0.3">
      <c r="P3781" t="s">
        <v>4629</v>
      </c>
    </row>
    <row r="3782" spans="16:16" x14ac:dyDescent="0.3">
      <c r="P3782" t="s">
        <v>4630</v>
      </c>
    </row>
    <row r="3783" spans="16:16" x14ac:dyDescent="0.3">
      <c r="P3783" t="s">
        <v>4631</v>
      </c>
    </row>
    <row r="3784" spans="16:16" x14ac:dyDescent="0.3">
      <c r="P3784" t="s">
        <v>4632</v>
      </c>
    </row>
    <row r="3785" spans="16:16" x14ac:dyDescent="0.3">
      <c r="P3785" t="s">
        <v>4633</v>
      </c>
    </row>
    <row r="3786" spans="16:16" x14ac:dyDescent="0.3">
      <c r="P3786" t="s">
        <v>4634</v>
      </c>
    </row>
    <row r="3787" spans="16:16" x14ac:dyDescent="0.3">
      <c r="P3787" t="s">
        <v>4635</v>
      </c>
    </row>
    <row r="3788" spans="16:16" x14ac:dyDescent="0.3">
      <c r="P3788" t="s">
        <v>4636</v>
      </c>
    </row>
    <row r="3789" spans="16:16" x14ac:dyDescent="0.3">
      <c r="P3789" t="s">
        <v>4637</v>
      </c>
    </row>
    <row r="3790" spans="16:16" x14ac:dyDescent="0.3">
      <c r="P3790" t="s">
        <v>4638</v>
      </c>
    </row>
    <row r="3791" spans="16:16" x14ac:dyDescent="0.3">
      <c r="P3791" t="s">
        <v>4639</v>
      </c>
    </row>
    <row r="3792" spans="16:16" x14ac:dyDescent="0.3">
      <c r="P3792" t="s">
        <v>4640</v>
      </c>
    </row>
    <row r="3793" spans="16:16" x14ac:dyDescent="0.3">
      <c r="P3793" t="s">
        <v>4641</v>
      </c>
    </row>
    <row r="3794" spans="16:16" x14ac:dyDescent="0.3">
      <c r="P3794" t="s">
        <v>4642</v>
      </c>
    </row>
    <row r="3795" spans="16:16" x14ac:dyDescent="0.3">
      <c r="P3795" t="s">
        <v>4643</v>
      </c>
    </row>
    <row r="3796" spans="16:16" x14ac:dyDescent="0.3">
      <c r="P3796" t="s">
        <v>4644</v>
      </c>
    </row>
    <row r="3797" spans="16:16" x14ac:dyDescent="0.3">
      <c r="P3797" t="s">
        <v>4645</v>
      </c>
    </row>
    <row r="3798" spans="16:16" x14ac:dyDescent="0.3">
      <c r="P3798" t="s">
        <v>4646</v>
      </c>
    </row>
    <row r="3799" spans="16:16" x14ac:dyDescent="0.3">
      <c r="P3799" t="s">
        <v>4647</v>
      </c>
    </row>
    <row r="3800" spans="16:16" x14ac:dyDescent="0.3">
      <c r="P3800" t="s">
        <v>4648</v>
      </c>
    </row>
    <row r="3801" spans="16:16" x14ac:dyDescent="0.3">
      <c r="P3801" t="s">
        <v>4649</v>
      </c>
    </row>
    <row r="3802" spans="16:16" x14ac:dyDescent="0.3">
      <c r="P3802" t="s">
        <v>4650</v>
      </c>
    </row>
    <row r="3803" spans="16:16" x14ac:dyDescent="0.3">
      <c r="P3803" t="s">
        <v>4651</v>
      </c>
    </row>
    <row r="3804" spans="16:16" x14ac:dyDescent="0.3">
      <c r="P3804" t="s">
        <v>4652</v>
      </c>
    </row>
    <row r="3805" spans="16:16" x14ac:dyDescent="0.3">
      <c r="P3805" t="s">
        <v>4653</v>
      </c>
    </row>
    <row r="3806" spans="16:16" x14ac:dyDescent="0.3">
      <c r="P3806" t="s">
        <v>4654</v>
      </c>
    </row>
    <row r="3807" spans="16:16" x14ac:dyDescent="0.3">
      <c r="P3807" t="s">
        <v>4655</v>
      </c>
    </row>
    <row r="3808" spans="16:16" x14ac:dyDescent="0.3">
      <c r="P3808" t="s">
        <v>4656</v>
      </c>
    </row>
    <row r="3809" spans="16:16" x14ac:dyDescent="0.3">
      <c r="P3809" t="s">
        <v>4657</v>
      </c>
    </row>
    <row r="3810" spans="16:16" x14ac:dyDescent="0.3">
      <c r="P3810" t="s">
        <v>4658</v>
      </c>
    </row>
    <row r="3811" spans="16:16" x14ac:dyDescent="0.3">
      <c r="P3811" t="s">
        <v>4659</v>
      </c>
    </row>
    <row r="3812" spans="16:16" x14ac:dyDescent="0.3">
      <c r="P3812" t="s">
        <v>4660</v>
      </c>
    </row>
    <row r="3813" spans="16:16" x14ac:dyDescent="0.3">
      <c r="P3813" t="s">
        <v>4661</v>
      </c>
    </row>
    <row r="3814" spans="16:16" x14ac:dyDescent="0.3">
      <c r="P3814" t="s">
        <v>4662</v>
      </c>
    </row>
    <row r="3815" spans="16:16" x14ac:dyDescent="0.3">
      <c r="P3815" t="s">
        <v>4663</v>
      </c>
    </row>
    <row r="3816" spans="16:16" x14ac:dyDescent="0.3">
      <c r="P3816" t="s">
        <v>4664</v>
      </c>
    </row>
    <row r="3817" spans="16:16" x14ac:dyDescent="0.3">
      <c r="P3817" t="s">
        <v>4665</v>
      </c>
    </row>
    <row r="3818" spans="16:16" x14ac:dyDescent="0.3">
      <c r="P3818" t="s">
        <v>4666</v>
      </c>
    </row>
    <row r="3819" spans="16:16" x14ac:dyDescent="0.3">
      <c r="P3819" t="s">
        <v>4667</v>
      </c>
    </row>
    <row r="3820" spans="16:16" x14ac:dyDescent="0.3">
      <c r="P3820" t="s">
        <v>4668</v>
      </c>
    </row>
    <row r="3821" spans="16:16" x14ac:dyDescent="0.3">
      <c r="P3821" t="s">
        <v>4669</v>
      </c>
    </row>
    <row r="3822" spans="16:16" x14ac:dyDescent="0.3">
      <c r="P3822" t="s">
        <v>4670</v>
      </c>
    </row>
    <row r="3823" spans="16:16" x14ac:dyDescent="0.3">
      <c r="P3823" t="s">
        <v>4671</v>
      </c>
    </row>
    <row r="3824" spans="16:16" x14ac:dyDescent="0.3">
      <c r="P3824" t="s">
        <v>4672</v>
      </c>
    </row>
    <row r="3825" spans="16:16" x14ac:dyDescent="0.3">
      <c r="P3825" t="s">
        <v>4673</v>
      </c>
    </row>
    <row r="3826" spans="16:16" x14ac:dyDescent="0.3">
      <c r="P3826" t="s">
        <v>4674</v>
      </c>
    </row>
    <row r="3827" spans="16:16" x14ac:dyDescent="0.3">
      <c r="P3827" t="s">
        <v>4675</v>
      </c>
    </row>
    <row r="3828" spans="16:16" x14ac:dyDescent="0.3">
      <c r="P3828" t="s">
        <v>4676</v>
      </c>
    </row>
    <row r="3829" spans="16:16" x14ac:dyDescent="0.3">
      <c r="P3829" t="s">
        <v>4677</v>
      </c>
    </row>
    <row r="3830" spans="16:16" x14ac:dyDescent="0.3">
      <c r="P3830" t="s">
        <v>4678</v>
      </c>
    </row>
    <row r="3831" spans="16:16" x14ac:dyDescent="0.3">
      <c r="P3831" t="s">
        <v>4679</v>
      </c>
    </row>
    <row r="3832" spans="16:16" x14ac:dyDescent="0.3">
      <c r="P3832" t="s">
        <v>4680</v>
      </c>
    </row>
    <row r="3833" spans="16:16" x14ac:dyDescent="0.3">
      <c r="P3833" t="s">
        <v>4681</v>
      </c>
    </row>
    <row r="3834" spans="16:16" x14ac:dyDescent="0.3">
      <c r="P3834" t="s">
        <v>4682</v>
      </c>
    </row>
    <row r="3835" spans="16:16" x14ac:dyDescent="0.3">
      <c r="P3835" t="s">
        <v>4683</v>
      </c>
    </row>
    <row r="3836" spans="16:16" x14ac:dyDescent="0.3">
      <c r="P3836" t="s">
        <v>4684</v>
      </c>
    </row>
    <row r="3837" spans="16:16" x14ac:dyDescent="0.3">
      <c r="P3837" t="s">
        <v>4685</v>
      </c>
    </row>
    <row r="3838" spans="16:16" x14ac:dyDescent="0.3">
      <c r="P3838" t="s">
        <v>4686</v>
      </c>
    </row>
    <row r="3839" spans="16:16" x14ac:dyDescent="0.3">
      <c r="P3839" t="s">
        <v>4687</v>
      </c>
    </row>
    <row r="3840" spans="16:16" x14ac:dyDescent="0.3">
      <c r="P3840" t="s">
        <v>4688</v>
      </c>
    </row>
    <row r="3841" spans="16:16" x14ac:dyDescent="0.3">
      <c r="P3841" t="s">
        <v>4689</v>
      </c>
    </row>
    <row r="3842" spans="16:16" x14ac:dyDescent="0.3">
      <c r="P3842" t="s">
        <v>4690</v>
      </c>
    </row>
    <row r="3843" spans="16:16" x14ac:dyDescent="0.3">
      <c r="P3843" t="s">
        <v>4691</v>
      </c>
    </row>
    <row r="3844" spans="16:16" x14ac:dyDescent="0.3">
      <c r="P3844" t="s">
        <v>4692</v>
      </c>
    </row>
    <row r="3845" spans="16:16" x14ac:dyDescent="0.3">
      <c r="P3845" t="s">
        <v>4693</v>
      </c>
    </row>
    <row r="3846" spans="16:16" x14ac:dyDescent="0.3">
      <c r="P3846" t="s">
        <v>4694</v>
      </c>
    </row>
    <row r="3847" spans="16:16" x14ac:dyDescent="0.3">
      <c r="P3847" t="s">
        <v>4695</v>
      </c>
    </row>
    <row r="3848" spans="16:16" x14ac:dyDescent="0.3">
      <c r="P3848" t="s">
        <v>4696</v>
      </c>
    </row>
    <row r="3849" spans="16:16" x14ac:dyDescent="0.3">
      <c r="P3849" t="s">
        <v>4697</v>
      </c>
    </row>
    <row r="3850" spans="16:16" x14ac:dyDescent="0.3">
      <c r="P3850" t="s">
        <v>4698</v>
      </c>
    </row>
    <row r="3851" spans="16:16" x14ac:dyDescent="0.3">
      <c r="P3851" t="s">
        <v>4699</v>
      </c>
    </row>
    <row r="3852" spans="16:16" x14ac:dyDescent="0.3">
      <c r="P3852" t="s">
        <v>4700</v>
      </c>
    </row>
    <row r="3853" spans="16:16" x14ac:dyDescent="0.3">
      <c r="P3853" t="s">
        <v>4701</v>
      </c>
    </row>
    <row r="3854" spans="16:16" x14ac:dyDescent="0.3">
      <c r="P3854" t="s">
        <v>4702</v>
      </c>
    </row>
    <row r="3855" spans="16:16" x14ac:dyDescent="0.3">
      <c r="P3855" t="s">
        <v>4703</v>
      </c>
    </row>
    <row r="3856" spans="16:16" x14ac:dyDescent="0.3">
      <c r="P3856" t="s">
        <v>4704</v>
      </c>
    </row>
    <row r="3857" spans="16:16" x14ac:dyDescent="0.3">
      <c r="P3857" t="s">
        <v>4705</v>
      </c>
    </row>
    <row r="3858" spans="16:16" x14ac:dyDescent="0.3">
      <c r="P3858" t="s">
        <v>4706</v>
      </c>
    </row>
    <row r="3859" spans="16:16" x14ac:dyDescent="0.3">
      <c r="P3859" t="s">
        <v>4707</v>
      </c>
    </row>
    <row r="3860" spans="16:16" x14ac:dyDescent="0.3">
      <c r="P3860" t="s">
        <v>4708</v>
      </c>
    </row>
    <row r="3861" spans="16:16" x14ac:dyDescent="0.3">
      <c r="P3861" t="s">
        <v>4709</v>
      </c>
    </row>
    <row r="3862" spans="16:16" x14ac:dyDescent="0.3">
      <c r="P3862" t="s">
        <v>4710</v>
      </c>
    </row>
    <row r="3863" spans="16:16" x14ac:dyDescent="0.3">
      <c r="P3863" t="s">
        <v>4711</v>
      </c>
    </row>
    <row r="3864" spans="16:16" x14ac:dyDescent="0.3">
      <c r="P3864" t="s">
        <v>4712</v>
      </c>
    </row>
    <row r="3865" spans="16:16" x14ac:dyDescent="0.3">
      <c r="P3865" t="s">
        <v>4713</v>
      </c>
    </row>
    <row r="3866" spans="16:16" x14ac:dyDescent="0.3">
      <c r="P3866" t="s">
        <v>4714</v>
      </c>
    </row>
    <row r="3867" spans="16:16" x14ac:dyDescent="0.3">
      <c r="P3867" t="s">
        <v>4715</v>
      </c>
    </row>
    <row r="3868" spans="16:16" x14ac:dyDescent="0.3">
      <c r="P3868" t="s">
        <v>4716</v>
      </c>
    </row>
    <row r="3869" spans="16:16" x14ac:dyDescent="0.3">
      <c r="P3869" t="s">
        <v>4717</v>
      </c>
    </row>
    <row r="3870" spans="16:16" x14ac:dyDescent="0.3">
      <c r="P3870" t="s">
        <v>4718</v>
      </c>
    </row>
    <row r="3871" spans="16:16" x14ac:dyDescent="0.3">
      <c r="P3871" t="s">
        <v>4719</v>
      </c>
    </row>
    <row r="3872" spans="16:16" x14ac:dyDescent="0.3">
      <c r="P3872" t="s">
        <v>4720</v>
      </c>
    </row>
    <row r="3873" spans="16:16" x14ac:dyDescent="0.3">
      <c r="P3873" t="s">
        <v>4721</v>
      </c>
    </row>
    <row r="3874" spans="16:16" x14ac:dyDescent="0.3">
      <c r="P3874" t="s">
        <v>4722</v>
      </c>
    </row>
    <row r="3875" spans="16:16" x14ac:dyDescent="0.3">
      <c r="P3875" t="s">
        <v>4723</v>
      </c>
    </row>
    <row r="3876" spans="16:16" x14ac:dyDescent="0.3">
      <c r="P3876" t="s">
        <v>4724</v>
      </c>
    </row>
    <row r="3877" spans="16:16" x14ac:dyDescent="0.3">
      <c r="P3877" t="s">
        <v>4725</v>
      </c>
    </row>
    <row r="3878" spans="16:16" x14ac:dyDescent="0.3">
      <c r="P3878" t="s">
        <v>4726</v>
      </c>
    </row>
    <row r="3879" spans="16:16" x14ac:dyDescent="0.3">
      <c r="P3879" t="s">
        <v>4727</v>
      </c>
    </row>
    <row r="3880" spans="16:16" x14ac:dyDescent="0.3">
      <c r="P3880" t="s">
        <v>4728</v>
      </c>
    </row>
    <row r="3881" spans="16:16" x14ac:dyDescent="0.3">
      <c r="P3881" t="s">
        <v>4729</v>
      </c>
    </row>
    <row r="3882" spans="16:16" x14ac:dyDescent="0.3">
      <c r="P3882" t="s">
        <v>4730</v>
      </c>
    </row>
    <row r="3883" spans="16:16" x14ac:dyDescent="0.3">
      <c r="P3883" t="s">
        <v>4731</v>
      </c>
    </row>
    <row r="3884" spans="16:16" x14ac:dyDescent="0.3">
      <c r="P3884" t="s">
        <v>4732</v>
      </c>
    </row>
    <row r="3885" spans="16:16" x14ac:dyDescent="0.3">
      <c r="P3885" t="s">
        <v>4733</v>
      </c>
    </row>
    <row r="3886" spans="16:16" x14ac:dyDescent="0.3">
      <c r="P3886" t="s">
        <v>4734</v>
      </c>
    </row>
    <row r="3887" spans="16:16" x14ac:dyDescent="0.3">
      <c r="P3887" t="s">
        <v>4735</v>
      </c>
    </row>
    <row r="3888" spans="16:16" x14ac:dyDescent="0.3">
      <c r="P3888" t="s">
        <v>4736</v>
      </c>
    </row>
    <row r="3889" spans="16:16" x14ac:dyDescent="0.3">
      <c r="P3889" t="s">
        <v>4737</v>
      </c>
    </row>
    <row r="3890" spans="16:16" x14ac:dyDescent="0.3">
      <c r="P3890" t="s">
        <v>4738</v>
      </c>
    </row>
    <row r="3891" spans="16:16" x14ac:dyDescent="0.3">
      <c r="P3891" t="s">
        <v>4739</v>
      </c>
    </row>
    <row r="3892" spans="16:16" x14ac:dyDescent="0.3">
      <c r="P3892" t="s">
        <v>4740</v>
      </c>
    </row>
    <row r="3893" spans="16:16" x14ac:dyDescent="0.3">
      <c r="P3893" t="s">
        <v>4741</v>
      </c>
    </row>
    <row r="3894" spans="16:16" x14ac:dyDescent="0.3">
      <c r="P3894" t="s">
        <v>4742</v>
      </c>
    </row>
    <row r="3895" spans="16:16" x14ac:dyDescent="0.3">
      <c r="P3895" t="s">
        <v>4743</v>
      </c>
    </row>
    <row r="3896" spans="16:16" x14ac:dyDescent="0.3">
      <c r="P3896" t="s">
        <v>4744</v>
      </c>
    </row>
    <row r="3897" spans="16:16" x14ac:dyDescent="0.3">
      <c r="P3897" t="s">
        <v>4745</v>
      </c>
    </row>
    <row r="3898" spans="16:16" x14ac:dyDescent="0.3">
      <c r="P3898" t="s">
        <v>4746</v>
      </c>
    </row>
    <row r="3899" spans="16:16" x14ac:dyDescent="0.3">
      <c r="P3899" t="s">
        <v>4747</v>
      </c>
    </row>
    <row r="3900" spans="16:16" x14ac:dyDescent="0.3">
      <c r="P3900" t="s">
        <v>4748</v>
      </c>
    </row>
    <row r="3901" spans="16:16" x14ac:dyDescent="0.3">
      <c r="P3901" t="s">
        <v>4749</v>
      </c>
    </row>
    <row r="3902" spans="16:16" x14ac:dyDescent="0.3">
      <c r="P3902" t="s">
        <v>4750</v>
      </c>
    </row>
    <row r="3903" spans="16:16" x14ac:dyDescent="0.3">
      <c r="P3903" t="s">
        <v>4751</v>
      </c>
    </row>
    <row r="3904" spans="16:16" x14ac:dyDescent="0.3">
      <c r="P3904" t="s">
        <v>4752</v>
      </c>
    </row>
    <row r="3905" spans="16:16" x14ac:dyDescent="0.3">
      <c r="P3905" t="s">
        <v>4753</v>
      </c>
    </row>
    <row r="3906" spans="16:16" x14ac:dyDescent="0.3">
      <c r="P3906" t="s">
        <v>4754</v>
      </c>
    </row>
    <row r="3907" spans="16:16" x14ac:dyDescent="0.3">
      <c r="P3907" t="s">
        <v>4755</v>
      </c>
    </row>
    <row r="3908" spans="16:16" x14ac:dyDescent="0.3">
      <c r="P3908" t="s">
        <v>4756</v>
      </c>
    </row>
    <row r="3909" spans="16:16" x14ac:dyDescent="0.3">
      <c r="P3909" t="s">
        <v>4757</v>
      </c>
    </row>
    <row r="3910" spans="16:16" x14ac:dyDescent="0.3">
      <c r="P3910" t="s">
        <v>4758</v>
      </c>
    </row>
    <row r="3911" spans="16:16" x14ac:dyDescent="0.3">
      <c r="P3911" t="s">
        <v>4759</v>
      </c>
    </row>
    <row r="3912" spans="16:16" x14ac:dyDescent="0.3">
      <c r="P3912" t="s">
        <v>4760</v>
      </c>
    </row>
    <row r="3913" spans="16:16" x14ac:dyDescent="0.3">
      <c r="P3913" t="s">
        <v>4761</v>
      </c>
    </row>
    <row r="3914" spans="16:16" x14ac:dyDescent="0.3">
      <c r="P3914" t="s">
        <v>4762</v>
      </c>
    </row>
    <row r="3915" spans="16:16" x14ac:dyDescent="0.3">
      <c r="P3915" t="s">
        <v>4763</v>
      </c>
    </row>
    <row r="3916" spans="16:16" x14ac:dyDescent="0.3">
      <c r="P3916" t="s">
        <v>4764</v>
      </c>
    </row>
    <row r="3917" spans="16:16" x14ac:dyDescent="0.3">
      <c r="P3917" t="s">
        <v>4765</v>
      </c>
    </row>
    <row r="3918" spans="16:16" x14ac:dyDescent="0.3">
      <c r="P3918" t="s">
        <v>4766</v>
      </c>
    </row>
    <row r="3919" spans="16:16" x14ac:dyDescent="0.3">
      <c r="P3919" t="s">
        <v>4767</v>
      </c>
    </row>
    <row r="3920" spans="16:16" x14ac:dyDescent="0.3">
      <c r="P3920" t="s">
        <v>4768</v>
      </c>
    </row>
    <row r="3921" spans="16:16" x14ac:dyDescent="0.3">
      <c r="P3921" t="s">
        <v>4769</v>
      </c>
    </row>
    <row r="3922" spans="16:16" x14ac:dyDescent="0.3">
      <c r="P3922" t="s">
        <v>4770</v>
      </c>
    </row>
    <row r="3923" spans="16:16" x14ac:dyDescent="0.3">
      <c r="P3923" t="s">
        <v>4771</v>
      </c>
    </row>
    <row r="3924" spans="16:16" x14ac:dyDescent="0.3">
      <c r="P3924" t="s">
        <v>4772</v>
      </c>
    </row>
    <row r="3925" spans="16:16" x14ac:dyDescent="0.3">
      <c r="P3925" t="s">
        <v>4773</v>
      </c>
    </row>
    <row r="3926" spans="16:16" x14ac:dyDescent="0.3">
      <c r="P3926" t="s">
        <v>4774</v>
      </c>
    </row>
    <row r="3927" spans="16:16" x14ac:dyDescent="0.3">
      <c r="P3927" t="s">
        <v>4775</v>
      </c>
    </row>
    <row r="3928" spans="16:16" x14ac:dyDescent="0.3">
      <c r="P3928" t="s">
        <v>4776</v>
      </c>
    </row>
    <row r="3929" spans="16:16" x14ac:dyDescent="0.3">
      <c r="P3929" t="s">
        <v>4777</v>
      </c>
    </row>
    <row r="3930" spans="16:16" x14ac:dyDescent="0.3">
      <c r="P3930" t="s">
        <v>4778</v>
      </c>
    </row>
    <row r="3931" spans="16:16" x14ac:dyDescent="0.3">
      <c r="P3931" t="s">
        <v>4779</v>
      </c>
    </row>
    <row r="3932" spans="16:16" x14ac:dyDescent="0.3">
      <c r="P3932" t="s">
        <v>4780</v>
      </c>
    </row>
    <row r="3933" spans="16:16" x14ac:dyDescent="0.3">
      <c r="P3933" t="s">
        <v>4781</v>
      </c>
    </row>
    <row r="3934" spans="16:16" x14ac:dyDescent="0.3">
      <c r="P3934" t="s">
        <v>4782</v>
      </c>
    </row>
    <row r="3935" spans="16:16" x14ac:dyDescent="0.3">
      <c r="P3935" t="s">
        <v>4783</v>
      </c>
    </row>
    <row r="3936" spans="16:16" x14ac:dyDescent="0.3">
      <c r="P3936" t="s">
        <v>4784</v>
      </c>
    </row>
    <row r="3937" spans="16:16" x14ac:dyDescent="0.3">
      <c r="P3937" t="s">
        <v>4785</v>
      </c>
    </row>
    <row r="3938" spans="16:16" x14ac:dyDescent="0.3">
      <c r="P3938" t="s">
        <v>4786</v>
      </c>
    </row>
    <row r="3939" spans="16:16" x14ac:dyDescent="0.3">
      <c r="P3939" t="s">
        <v>4787</v>
      </c>
    </row>
    <row r="3940" spans="16:16" x14ac:dyDescent="0.3">
      <c r="P3940" t="s">
        <v>4788</v>
      </c>
    </row>
    <row r="3941" spans="16:16" x14ac:dyDescent="0.3">
      <c r="P3941" t="s">
        <v>4789</v>
      </c>
    </row>
    <row r="3942" spans="16:16" x14ac:dyDescent="0.3">
      <c r="P3942" t="s">
        <v>4790</v>
      </c>
    </row>
    <row r="3943" spans="16:16" x14ac:dyDescent="0.3">
      <c r="P3943" t="s">
        <v>4791</v>
      </c>
    </row>
    <row r="3944" spans="16:16" x14ac:dyDescent="0.3">
      <c r="P3944" t="s">
        <v>4792</v>
      </c>
    </row>
    <row r="3945" spans="16:16" x14ac:dyDescent="0.3">
      <c r="P3945" t="s">
        <v>4793</v>
      </c>
    </row>
    <row r="3946" spans="16:16" x14ac:dyDescent="0.3">
      <c r="P3946" t="s">
        <v>4794</v>
      </c>
    </row>
    <row r="3947" spans="16:16" x14ac:dyDescent="0.3">
      <c r="P3947" t="s">
        <v>4795</v>
      </c>
    </row>
    <row r="3948" spans="16:16" x14ac:dyDescent="0.3">
      <c r="P3948" t="s">
        <v>4796</v>
      </c>
    </row>
    <row r="3949" spans="16:16" x14ac:dyDescent="0.3">
      <c r="P3949" t="s">
        <v>4797</v>
      </c>
    </row>
    <row r="3950" spans="16:16" x14ac:dyDescent="0.3">
      <c r="P3950" t="s">
        <v>4798</v>
      </c>
    </row>
    <row r="3951" spans="16:16" x14ac:dyDescent="0.3">
      <c r="P3951" t="s">
        <v>4799</v>
      </c>
    </row>
    <row r="3952" spans="16:16" x14ac:dyDescent="0.3">
      <c r="P3952" t="s">
        <v>4800</v>
      </c>
    </row>
    <row r="3953" spans="16:16" x14ac:dyDescent="0.3">
      <c r="P3953" t="s">
        <v>4801</v>
      </c>
    </row>
    <row r="3954" spans="16:16" x14ac:dyDescent="0.3">
      <c r="P3954" t="s">
        <v>4802</v>
      </c>
    </row>
    <row r="3955" spans="16:16" x14ac:dyDescent="0.3">
      <c r="P3955" t="s">
        <v>4803</v>
      </c>
    </row>
    <row r="3956" spans="16:16" x14ac:dyDescent="0.3">
      <c r="P3956" t="s">
        <v>4804</v>
      </c>
    </row>
    <row r="3957" spans="16:16" x14ac:dyDescent="0.3">
      <c r="P3957" t="s">
        <v>4805</v>
      </c>
    </row>
    <row r="3958" spans="16:16" x14ac:dyDescent="0.3">
      <c r="P3958" t="s">
        <v>4806</v>
      </c>
    </row>
    <row r="3959" spans="16:16" x14ac:dyDescent="0.3">
      <c r="P3959" t="s">
        <v>4807</v>
      </c>
    </row>
    <row r="3960" spans="16:16" x14ac:dyDescent="0.3">
      <c r="P3960" t="s">
        <v>4808</v>
      </c>
    </row>
    <row r="3961" spans="16:16" x14ac:dyDescent="0.3">
      <c r="P3961" t="s">
        <v>4809</v>
      </c>
    </row>
    <row r="3962" spans="16:16" x14ac:dyDescent="0.3">
      <c r="P3962" t="s">
        <v>4810</v>
      </c>
    </row>
    <row r="3963" spans="16:16" x14ac:dyDescent="0.3">
      <c r="P3963" t="s">
        <v>4811</v>
      </c>
    </row>
    <row r="3964" spans="16:16" x14ac:dyDescent="0.3">
      <c r="P3964" t="s">
        <v>4812</v>
      </c>
    </row>
    <row r="3965" spans="16:16" x14ac:dyDescent="0.3">
      <c r="P3965" t="s">
        <v>4813</v>
      </c>
    </row>
    <row r="3966" spans="16:16" x14ac:dyDescent="0.3">
      <c r="P3966" t="s">
        <v>4814</v>
      </c>
    </row>
    <row r="3967" spans="16:16" x14ac:dyDescent="0.3">
      <c r="P3967" t="s">
        <v>4815</v>
      </c>
    </row>
    <row r="3968" spans="16:16" x14ac:dyDescent="0.3">
      <c r="P3968" t="s">
        <v>4816</v>
      </c>
    </row>
    <row r="3969" spans="16:16" x14ac:dyDescent="0.3">
      <c r="P3969" t="s">
        <v>4817</v>
      </c>
    </row>
    <row r="3970" spans="16:16" x14ac:dyDescent="0.3">
      <c r="P3970" t="s">
        <v>4818</v>
      </c>
    </row>
    <row r="3971" spans="16:16" x14ac:dyDescent="0.3">
      <c r="P3971" t="s">
        <v>4819</v>
      </c>
    </row>
    <row r="3972" spans="16:16" x14ac:dyDescent="0.3">
      <c r="P3972" t="s">
        <v>4820</v>
      </c>
    </row>
    <row r="3973" spans="16:16" x14ac:dyDescent="0.3">
      <c r="P3973" t="s">
        <v>4821</v>
      </c>
    </row>
    <row r="3974" spans="16:16" x14ac:dyDescent="0.3">
      <c r="P3974" t="s">
        <v>4822</v>
      </c>
    </row>
    <row r="3975" spans="16:16" x14ac:dyDescent="0.3">
      <c r="P3975" t="s">
        <v>4823</v>
      </c>
    </row>
    <row r="3976" spans="16:16" x14ac:dyDescent="0.3">
      <c r="P3976" t="s">
        <v>4824</v>
      </c>
    </row>
    <row r="3977" spans="16:16" x14ac:dyDescent="0.3">
      <c r="P3977" t="s">
        <v>4825</v>
      </c>
    </row>
    <row r="3978" spans="16:16" x14ac:dyDescent="0.3">
      <c r="P3978" t="s">
        <v>4826</v>
      </c>
    </row>
    <row r="3979" spans="16:16" x14ac:dyDescent="0.3">
      <c r="P3979" t="s">
        <v>4827</v>
      </c>
    </row>
    <row r="3980" spans="16:16" x14ac:dyDescent="0.3">
      <c r="P3980" t="s">
        <v>4828</v>
      </c>
    </row>
    <row r="3981" spans="16:16" x14ac:dyDescent="0.3">
      <c r="P3981" t="s">
        <v>4829</v>
      </c>
    </row>
    <row r="3982" spans="16:16" x14ac:dyDescent="0.3">
      <c r="P3982" t="s">
        <v>4830</v>
      </c>
    </row>
    <row r="3983" spans="16:16" x14ac:dyDescent="0.3">
      <c r="P3983" t="s">
        <v>4831</v>
      </c>
    </row>
    <row r="3984" spans="16:16" x14ac:dyDescent="0.3">
      <c r="P3984" t="s">
        <v>4832</v>
      </c>
    </row>
    <row r="3985" spans="16:16" x14ac:dyDescent="0.3">
      <c r="P3985" t="s">
        <v>4833</v>
      </c>
    </row>
    <row r="3986" spans="16:16" x14ac:dyDescent="0.3">
      <c r="P3986" t="s">
        <v>4834</v>
      </c>
    </row>
    <row r="3987" spans="16:16" x14ac:dyDescent="0.3">
      <c r="P3987" t="s">
        <v>4835</v>
      </c>
    </row>
    <row r="3988" spans="16:16" x14ac:dyDescent="0.3">
      <c r="P3988" t="s">
        <v>4836</v>
      </c>
    </row>
    <row r="3989" spans="16:16" x14ac:dyDescent="0.3">
      <c r="P3989" t="s">
        <v>4837</v>
      </c>
    </row>
    <row r="3990" spans="16:16" x14ac:dyDescent="0.3">
      <c r="P3990" t="s">
        <v>4838</v>
      </c>
    </row>
    <row r="3991" spans="16:16" x14ac:dyDescent="0.3">
      <c r="P3991" t="s">
        <v>4839</v>
      </c>
    </row>
    <row r="3992" spans="16:16" x14ac:dyDescent="0.3">
      <c r="P3992" t="s">
        <v>4840</v>
      </c>
    </row>
    <row r="3993" spans="16:16" x14ac:dyDescent="0.3">
      <c r="P3993" t="s">
        <v>4841</v>
      </c>
    </row>
    <row r="3994" spans="16:16" x14ac:dyDescent="0.3">
      <c r="P3994" t="s">
        <v>4842</v>
      </c>
    </row>
    <row r="3995" spans="16:16" x14ac:dyDescent="0.3">
      <c r="P3995" t="s">
        <v>4843</v>
      </c>
    </row>
    <row r="3996" spans="16:16" x14ac:dyDescent="0.3">
      <c r="P3996" t="s">
        <v>4844</v>
      </c>
    </row>
    <row r="3997" spans="16:16" x14ac:dyDescent="0.3">
      <c r="P3997" t="s">
        <v>4845</v>
      </c>
    </row>
    <row r="3998" spans="16:16" x14ac:dyDescent="0.3">
      <c r="P3998" t="s">
        <v>4846</v>
      </c>
    </row>
    <row r="3999" spans="16:16" x14ac:dyDescent="0.3">
      <c r="P3999" t="s">
        <v>4847</v>
      </c>
    </row>
    <row r="4000" spans="16:16" x14ac:dyDescent="0.3">
      <c r="P4000" t="s">
        <v>4848</v>
      </c>
    </row>
    <row r="4001" spans="16:16" x14ac:dyDescent="0.3">
      <c r="P4001" t="s">
        <v>4849</v>
      </c>
    </row>
    <row r="4002" spans="16:16" x14ac:dyDescent="0.3">
      <c r="P4002" t="s">
        <v>4850</v>
      </c>
    </row>
    <row r="4003" spans="16:16" x14ac:dyDescent="0.3">
      <c r="P4003" t="s">
        <v>4851</v>
      </c>
    </row>
    <row r="4004" spans="16:16" x14ac:dyDescent="0.3">
      <c r="P4004" t="s">
        <v>4852</v>
      </c>
    </row>
    <row r="4005" spans="16:16" x14ac:dyDescent="0.3">
      <c r="P4005" t="s">
        <v>4853</v>
      </c>
    </row>
    <row r="4006" spans="16:16" x14ac:dyDescent="0.3">
      <c r="P4006" t="s">
        <v>4854</v>
      </c>
    </row>
    <row r="4007" spans="16:16" x14ac:dyDescent="0.3">
      <c r="P4007" t="s">
        <v>4855</v>
      </c>
    </row>
    <row r="4008" spans="16:16" x14ac:dyDescent="0.3">
      <c r="P4008" t="s">
        <v>4856</v>
      </c>
    </row>
    <row r="4009" spans="16:16" x14ac:dyDescent="0.3">
      <c r="P4009" t="s">
        <v>4857</v>
      </c>
    </row>
    <row r="4010" spans="16:16" x14ac:dyDescent="0.3">
      <c r="P4010" t="s">
        <v>4858</v>
      </c>
    </row>
    <row r="4011" spans="16:16" x14ac:dyDescent="0.3">
      <c r="P4011" t="s">
        <v>4859</v>
      </c>
    </row>
    <row r="4012" spans="16:16" x14ac:dyDescent="0.3">
      <c r="P4012" t="s">
        <v>4860</v>
      </c>
    </row>
    <row r="4013" spans="16:16" x14ac:dyDescent="0.3">
      <c r="P4013" t="s">
        <v>4861</v>
      </c>
    </row>
    <row r="4014" spans="16:16" x14ac:dyDescent="0.3">
      <c r="P4014" t="s">
        <v>4862</v>
      </c>
    </row>
    <row r="4015" spans="16:16" x14ac:dyDescent="0.3">
      <c r="P4015" t="s">
        <v>4863</v>
      </c>
    </row>
    <row r="4016" spans="16:16" x14ac:dyDescent="0.3">
      <c r="P4016" t="s">
        <v>4864</v>
      </c>
    </row>
    <row r="4017" spans="16:16" x14ac:dyDescent="0.3">
      <c r="P4017" t="s">
        <v>4865</v>
      </c>
    </row>
    <row r="4018" spans="16:16" x14ac:dyDescent="0.3">
      <c r="P4018" t="s">
        <v>4866</v>
      </c>
    </row>
    <row r="4019" spans="16:16" x14ac:dyDescent="0.3">
      <c r="P4019" t="s">
        <v>4867</v>
      </c>
    </row>
    <row r="4020" spans="16:16" x14ac:dyDescent="0.3">
      <c r="P4020" t="s">
        <v>4868</v>
      </c>
    </row>
    <row r="4021" spans="16:16" x14ac:dyDescent="0.3">
      <c r="P4021" t="s">
        <v>4869</v>
      </c>
    </row>
    <row r="4022" spans="16:16" x14ac:dyDescent="0.3">
      <c r="P4022" t="s">
        <v>4870</v>
      </c>
    </row>
    <row r="4023" spans="16:16" x14ac:dyDescent="0.3">
      <c r="P4023" t="s">
        <v>4871</v>
      </c>
    </row>
    <row r="4024" spans="16:16" x14ac:dyDescent="0.3">
      <c r="P4024" t="s">
        <v>4872</v>
      </c>
    </row>
    <row r="4025" spans="16:16" x14ac:dyDescent="0.3">
      <c r="P4025" t="s">
        <v>4873</v>
      </c>
    </row>
    <row r="4026" spans="16:16" x14ac:dyDescent="0.3">
      <c r="P4026" t="s">
        <v>4874</v>
      </c>
    </row>
    <row r="4027" spans="16:16" x14ac:dyDescent="0.3">
      <c r="P4027" t="s">
        <v>4875</v>
      </c>
    </row>
    <row r="4028" spans="16:16" x14ac:dyDescent="0.3">
      <c r="P4028" t="s">
        <v>4876</v>
      </c>
    </row>
    <row r="4029" spans="16:16" x14ac:dyDescent="0.3">
      <c r="P4029" t="s">
        <v>4877</v>
      </c>
    </row>
    <row r="4030" spans="16:16" x14ac:dyDescent="0.3">
      <c r="P4030" t="s">
        <v>4878</v>
      </c>
    </row>
    <row r="4031" spans="16:16" x14ac:dyDescent="0.3">
      <c r="P4031" t="s">
        <v>4879</v>
      </c>
    </row>
    <row r="4032" spans="16:16" x14ac:dyDescent="0.3">
      <c r="P4032" t="s">
        <v>4880</v>
      </c>
    </row>
    <row r="4033" spans="16:16" x14ac:dyDescent="0.3">
      <c r="P4033" t="s">
        <v>4881</v>
      </c>
    </row>
    <row r="4034" spans="16:16" x14ac:dyDescent="0.3">
      <c r="P4034" t="s">
        <v>4882</v>
      </c>
    </row>
    <row r="4035" spans="16:16" x14ac:dyDescent="0.3">
      <c r="P4035" t="s">
        <v>4883</v>
      </c>
    </row>
    <row r="4036" spans="16:16" x14ac:dyDescent="0.3">
      <c r="P4036" t="s">
        <v>4884</v>
      </c>
    </row>
    <row r="4037" spans="16:16" x14ac:dyDescent="0.3">
      <c r="P4037" t="s">
        <v>4885</v>
      </c>
    </row>
    <row r="4038" spans="16:16" x14ac:dyDescent="0.3">
      <c r="P4038" t="s">
        <v>4886</v>
      </c>
    </row>
    <row r="4039" spans="16:16" x14ac:dyDescent="0.3">
      <c r="P4039" t="s">
        <v>4887</v>
      </c>
    </row>
    <row r="4040" spans="16:16" x14ac:dyDescent="0.3">
      <c r="P4040" t="s">
        <v>4888</v>
      </c>
    </row>
    <row r="4041" spans="16:16" x14ac:dyDescent="0.3">
      <c r="P4041" t="s">
        <v>4889</v>
      </c>
    </row>
    <row r="4042" spans="16:16" x14ac:dyDescent="0.3">
      <c r="P4042" t="s">
        <v>4890</v>
      </c>
    </row>
    <row r="4043" spans="16:16" x14ac:dyDescent="0.3">
      <c r="P4043" t="s">
        <v>4891</v>
      </c>
    </row>
    <row r="4044" spans="16:16" x14ac:dyDescent="0.3">
      <c r="P4044" t="s">
        <v>4892</v>
      </c>
    </row>
    <row r="4045" spans="16:16" x14ac:dyDescent="0.3">
      <c r="P4045" t="s">
        <v>4893</v>
      </c>
    </row>
    <row r="4046" spans="16:16" x14ac:dyDescent="0.3">
      <c r="P4046" t="s">
        <v>4894</v>
      </c>
    </row>
    <row r="4047" spans="16:16" x14ac:dyDescent="0.3">
      <c r="P4047" t="s">
        <v>4895</v>
      </c>
    </row>
    <row r="4048" spans="16:16" x14ac:dyDescent="0.3">
      <c r="P4048" t="s">
        <v>4896</v>
      </c>
    </row>
    <row r="4049" spans="16:16" x14ac:dyDescent="0.3">
      <c r="P4049" t="s">
        <v>4897</v>
      </c>
    </row>
    <row r="4050" spans="16:16" x14ac:dyDescent="0.3">
      <c r="P4050" t="s">
        <v>4898</v>
      </c>
    </row>
    <row r="4051" spans="16:16" x14ac:dyDescent="0.3">
      <c r="P4051" t="s">
        <v>4899</v>
      </c>
    </row>
    <row r="4052" spans="16:16" x14ac:dyDescent="0.3">
      <c r="P4052" t="s">
        <v>4900</v>
      </c>
    </row>
    <row r="4053" spans="16:16" x14ac:dyDescent="0.3">
      <c r="P4053" t="s">
        <v>4901</v>
      </c>
    </row>
    <row r="4054" spans="16:16" x14ac:dyDescent="0.3">
      <c r="P4054" t="s">
        <v>4902</v>
      </c>
    </row>
    <row r="4055" spans="16:16" x14ac:dyDescent="0.3">
      <c r="P4055" t="s">
        <v>4903</v>
      </c>
    </row>
    <row r="4056" spans="16:16" x14ac:dyDescent="0.3">
      <c r="P4056" t="s">
        <v>4904</v>
      </c>
    </row>
    <row r="4057" spans="16:16" x14ac:dyDescent="0.3">
      <c r="P4057" t="s">
        <v>4905</v>
      </c>
    </row>
    <row r="4058" spans="16:16" x14ac:dyDescent="0.3">
      <c r="P4058" t="s">
        <v>4906</v>
      </c>
    </row>
    <row r="4059" spans="16:16" x14ac:dyDescent="0.3">
      <c r="P4059" t="s">
        <v>4907</v>
      </c>
    </row>
    <row r="4060" spans="16:16" x14ac:dyDescent="0.3">
      <c r="P4060" t="s">
        <v>4908</v>
      </c>
    </row>
    <row r="4061" spans="16:16" x14ac:dyDescent="0.3">
      <c r="P4061" t="s">
        <v>4909</v>
      </c>
    </row>
    <row r="4062" spans="16:16" x14ac:dyDescent="0.3">
      <c r="P4062" t="s">
        <v>4910</v>
      </c>
    </row>
    <row r="4063" spans="16:16" x14ac:dyDescent="0.3">
      <c r="P4063" t="s">
        <v>4911</v>
      </c>
    </row>
    <row r="4064" spans="16:16" x14ac:dyDescent="0.3">
      <c r="P4064" t="s">
        <v>4912</v>
      </c>
    </row>
    <row r="4065" spans="16:16" x14ac:dyDescent="0.3">
      <c r="P4065" t="s">
        <v>4913</v>
      </c>
    </row>
    <row r="4066" spans="16:16" x14ac:dyDescent="0.3">
      <c r="P4066" t="s">
        <v>4914</v>
      </c>
    </row>
    <row r="4067" spans="16:16" x14ac:dyDescent="0.3">
      <c r="P4067" t="s">
        <v>4915</v>
      </c>
    </row>
    <row r="4068" spans="16:16" x14ac:dyDescent="0.3">
      <c r="P4068" t="s">
        <v>4916</v>
      </c>
    </row>
    <row r="4069" spans="16:16" x14ac:dyDescent="0.3">
      <c r="P4069" t="s">
        <v>4917</v>
      </c>
    </row>
    <row r="4070" spans="16:16" x14ac:dyDescent="0.3">
      <c r="P4070" t="s">
        <v>4918</v>
      </c>
    </row>
    <row r="4071" spans="16:16" x14ac:dyDescent="0.3">
      <c r="P4071" t="s">
        <v>4919</v>
      </c>
    </row>
    <row r="4072" spans="16:16" x14ac:dyDescent="0.3">
      <c r="P4072" t="s">
        <v>4920</v>
      </c>
    </row>
    <row r="4073" spans="16:16" x14ac:dyDescent="0.3">
      <c r="P4073" t="s">
        <v>4921</v>
      </c>
    </row>
    <row r="4074" spans="16:16" x14ac:dyDescent="0.3">
      <c r="P4074" t="s">
        <v>4922</v>
      </c>
    </row>
    <row r="4075" spans="16:16" x14ac:dyDescent="0.3">
      <c r="P4075" t="s">
        <v>4923</v>
      </c>
    </row>
    <row r="4076" spans="16:16" x14ac:dyDescent="0.3">
      <c r="P4076" t="s">
        <v>4924</v>
      </c>
    </row>
    <row r="4077" spans="16:16" x14ac:dyDescent="0.3">
      <c r="P4077" t="s">
        <v>4925</v>
      </c>
    </row>
    <row r="4078" spans="16:16" x14ac:dyDescent="0.3">
      <c r="P4078" t="s">
        <v>4926</v>
      </c>
    </row>
    <row r="4079" spans="16:16" x14ac:dyDescent="0.3">
      <c r="P4079" t="s">
        <v>4927</v>
      </c>
    </row>
    <row r="4080" spans="16:16" x14ac:dyDescent="0.3">
      <c r="P4080" t="s">
        <v>4928</v>
      </c>
    </row>
    <row r="4081" spans="16:16" x14ac:dyDescent="0.3">
      <c r="P4081" t="s">
        <v>4929</v>
      </c>
    </row>
    <row r="4082" spans="16:16" x14ac:dyDescent="0.3">
      <c r="P4082" t="s">
        <v>4930</v>
      </c>
    </row>
    <row r="4083" spans="16:16" x14ac:dyDescent="0.3">
      <c r="P4083" t="s">
        <v>4931</v>
      </c>
    </row>
    <row r="4084" spans="16:16" x14ac:dyDescent="0.3">
      <c r="P4084" t="s">
        <v>4932</v>
      </c>
    </row>
    <row r="4085" spans="16:16" x14ac:dyDescent="0.3">
      <c r="P4085" t="s">
        <v>4933</v>
      </c>
    </row>
    <row r="4086" spans="16:16" x14ac:dyDescent="0.3">
      <c r="P4086" t="s">
        <v>4934</v>
      </c>
    </row>
    <row r="4087" spans="16:16" x14ac:dyDescent="0.3">
      <c r="P4087" t="s">
        <v>4935</v>
      </c>
    </row>
    <row r="4088" spans="16:16" x14ac:dyDescent="0.3">
      <c r="P4088" t="s">
        <v>4936</v>
      </c>
    </row>
    <row r="4089" spans="16:16" x14ac:dyDescent="0.3">
      <c r="P4089" t="s">
        <v>4937</v>
      </c>
    </row>
    <row r="4090" spans="16:16" x14ac:dyDescent="0.3">
      <c r="P4090" t="s">
        <v>4938</v>
      </c>
    </row>
    <row r="4091" spans="16:16" x14ac:dyDescent="0.3">
      <c r="P4091" t="s">
        <v>4939</v>
      </c>
    </row>
    <row r="4092" spans="16:16" x14ac:dyDescent="0.3">
      <c r="P4092" t="s">
        <v>4940</v>
      </c>
    </row>
    <row r="4093" spans="16:16" x14ac:dyDescent="0.3">
      <c r="P4093" t="s">
        <v>4941</v>
      </c>
    </row>
    <row r="4094" spans="16:16" x14ac:dyDescent="0.3">
      <c r="P4094" t="s">
        <v>4942</v>
      </c>
    </row>
    <row r="4095" spans="16:16" x14ac:dyDescent="0.3">
      <c r="P4095" t="s">
        <v>4943</v>
      </c>
    </row>
    <row r="4096" spans="16:16" x14ac:dyDescent="0.3">
      <c r="P4096" t="s">
        <v>4944</v>
      </c>
    </row>
    <row r="4097" spans="16:16" x14ac:dyDescent="0.3">
      <c r="P4097" t="s">
        <v>4945</v>
      </c>
    </row>
    <row r="4098" spans="16:16" x14ac:dyDescent="0.3">
      <c r="P4098" t="s">
        <v>4946</v>
      </c>
    </row>
    <row r="4099" spans="16:16" x14ac:dyDescent="0.3">
      <c r="P4099" t="s">
        <v>4947</v>
      </c>
    </row>
    <row r="4100" spans="16:16" x14ac:dyDescent="0.3">
      <c r="P4100" t="s">
        <v>4948</v>
      </c>
    </row>
    <row r="4101" spans="16:16" x14ac:dyDescent="0.3">
      <c r="P4101" t="s">
        <v>4949</v>
      </c>
    </row>
    <row r="4102" spans="16:16" x14ac:dyDescent="0.3">
      <c r="P4102" t="s">
        <v>4950</v>
      </c>
    </row>
    <row r="4103" spans="16:16" x14ac:dyDescent="0.3">
      <c r="P4103" t="s">
        <v>4951</v>
      </c>
    </row>
    <row r="4104" spans="16:16" x14ac:dyDescent="0.3">
      <c r="P4104" t="s">
        <v>4952</v>
      </c>
    </row>
    <row r="4105" spans="16:16" x14ac:dyDescent="0.3">
      <c r="P4105" t="s">
        <v>4953</v>
      </c>
    </row>
    <row r="4106" spans="16:16" x14ac:dyDescent="0.3">
      <c r="P4106" t="s">
        <v>4954</v>
      </c>
    </row>
    <row r="4107" spans="16:16" x14ac:dyDescent="0.3">
      <c r="P4107" t="s">
        <v>4955</v>
      </c>
    </row>
    <row r="4108" spans="16:16" x14ac:dyDescent="0.3">
      <c r="P4108" t="s">
        <v>4956</v>
      </c>
    </row>
    <row r="4109" spans="16:16" x14ac:dyDescent="0.3">
      <c r="P4109" t="s">
        <v>4957</v>
      </c>
    </row>
    <row r="4110" spans="16:16" x14ac:dyDescent="0.3">
      <c r="P4110" t="s">
        <v>4958</v>
      </c>
    </row>
    <row r="4111" spans="16:16" x14ac:dyDescent="0.3">
      <c r="P4111" t="s">
        <v>4959</v>
      </c>
    </row>
    <row r="4112" spans="16:16" x14ac:dyDescent="0.3">
      <c r="P4112" t="s">
        <v>4960</v>
      </c>
    </row>
    <row r="4113" spans="16:16" x14ac:dyDescent="0.3">
      <c r="P4113" t="s">
        <v>4961</v>
      </c>
    </row>
    <row r="4114" spans="16:16" x14ac:dyDescent="0.3">
      <c r="P4114" t="s">
        <v>4962</v>
      </c>
    </row>
    <row r="4115" spans="16:16" x14ac:dyDescent="0.3">
      <c r="P4115" t="s">
        <v>4963</v>
      </c>
    </row>
    <row r="4116" spans="16:16" x14ac:dyDescent="0.3">
      <c r="P4116" t="s">
        <v>4964</v>
      </c>
    </row>
    <row r="4117" spans="16:16" x14ac:dyDescent="0.3">
      <c r="P4117" t="s">
        <v>4965</v>
      </c>
    </row>
    <row r="4118" spans="16:16" x14ac:dyDescent="0.3">
      <c r="P4118" t="s">
        <v>4966</v>
      </c>
    </row>
    <row r="4119" spans="16:16" x14ac:dyDescent="0.3">
      <c r="P4119" t="s">
        <v>4967</v>
      </c>
    </row>
    <row r="4120" spans="16:16" x14ac:dyDescent="0.3">
      <c r="P4120" t="s">
        <v>4968</v>
      </c>
    </row>
    <row r="4121" spans="16:16" x14ac:dyDescent="0.3">
      <c r="P4121" t="s">
        <v>4969</v>
      </c>
    </row>
    <row r="4122" spans="16:16" x14ac:dyDescent="0.3">
      <c r="P4122" t="s">
        <v>4970</v>
      </c>
    </row>
    <row r="4123" spans="16:16" x14ac:dyDescent="0.3">
      <c r="P4123" t="s">
        <v>4971</v>
      </c>
    </row>
    <row r="4124" spans="16:16" x14ac:dyDescent="0.3">
      <c r="P4124" t="s">
        <v>4972</v>
      </c>
    </row>
    <row r="4125" spans="16:16" x14ac:dyDescent="0.3">
      <c r="P4125" t="s">
        <v>4973</v>
      </c>
    </row>
    <row r="4126" spans="16:16" x14ac:dyDescent="0.3">
      <c r="P4126" t="s">
        <v>4974</v>
      </c>
    </row>
    <row r="4127" spans="16:16" x14ac:dyDescent="0.3">
      <c r="P4127" t="s">
        <v>4975</v>
      </c>
    </row>
    <row r="4128" spans="16:16" x14ac:dyDescent="0.3">
      <c r="P4128" t="s">
        <v>4976</v>
      </c>
    </row>
    <row r="4129" spans="16:16" x14ac:dyDescent="0.3">
      <c r="P4129" t="s">
        <v>4977</v>
      </c>
    </row>
    <row r="4130" spans="16:16" x14ac:dyDescent="0.3">
      <c r="P4130" t="s">
        <v>4978</v>
      </c>
    </row>
    <row r="4131" spans="16:16" x14ac:dyDescent="0.3">
      <c r="P4131" t="s">
        <v>4979</v>
      </c>
    </row>
    <row r="4132" spans="16:16" x14ac:dyDescent="0.3">
      <c r="P4132" t="s">
        <v>4980</v>
      </c>
    </row>
    <row r="4133" spans="16:16" x14ac:dyDescent="0.3">
      <c r="P4133" t="s">
        <v>4981</v>
      </c>
    </row>
    <row r="4134" spans="16:16" x14ac:dyDescent="0.3">
      <c r="P4134" t="s">
        <v>4982</v>
      </c>
    </row>
    <row r="4135" spans="16:16" x14ac:dyDescent="0.3">
      <c r="P4135" t="s">
        <v>4983</v>
      </c>
    </row>
    <row r="4136" spans="16:16" x14ac:dyDescent="0.3">
      <c r="P4136" t="s">
        <v>4984</v>
      </c>
    </row>
    <row r="4137" spans="16:16" x14ac:dyDescent="0.3">
      <c r="P4137" t="s">
        <v>4985</v>
      </c>
    </row>
    <row r="4138" spans="16:16" x14ac:dyDescent="0.3">
      <c r="P4138" t="s">
        <v>4986</v>
      </c>
    </row>
    <row r="4139" spans="16:16" x14ac:dyDescent="0.3">
      <c r="P4139" t="s">
        <v>4987</v>
      </c>
    </row>
    <row r="4140" spans="16:16" x14ac:dyDescent="0.3">
      <c r="P4140" t="s">
        <v>4988</v>
      </c>
    </row>
    <row r="4141" spans="16:16" x14ac:dyDescent="0.3">
      <c r="P4141" t="s">
        <v>4989</v>
      </c>
    </row>
    <row r="4142" spans="16:16" x14ac:dyDescent="0.3">
      <c r="P4142" t="s">
        <v>4990</v>
      </c>
    </row>
    <row r="4143" spans="16:16" x14ac:dyDescent="0.3">
      <c r="P4143" t="s">
        <v>4991</v>
      </c>
    </row>
    <row r="4144" spans="16:16" x14ac:dyDescent="0.3">
      <c r="P4144" t="s">
        <v>4992</v>
      </c>
    </row>
    <row r="4145" spans="16:16" x14ac:dyDescent="0.3">
      <c r="P4145" t="s">
        <v>4993</v>
      </c>
    </row>
    <row r="4146" spans="16:16" x14ac:dyDescent="0.3">
      <c r="P4146" t="s">
        <v>4994</v>
      </c>
    </row>
    <row r="4147" spans="16:16" x14ac:dyDescent="0.3">
      <c r="P4147" t="s">
        <v>4995</v>
      </c>
    </row>
    <row r="4148" spans="16:16" x14ac:dyDescent="0.3">
      <c r="P4148" t="s">
        <v>4996</v>
      </c>
    </row>
    <row r="4149" spans="16:16" x14ac:dyDescent="0.3">
      <c r="P4149" t="s">
        <v>4997</v>
      </c>
    </row>
    <row r="4150" spans="16:16" x14ac:dyDescent="0.3">
      <c r="P4150" t="s">
        <v>4998</v>
      </c>
    </row>
    <row r="4151" spans="16:16" x14ac:dyDescent="0.3">
      <c r="P4151" t="s">
        <v>4999</v>
      </c>
    </row>
    <row r="4152" spans="16:16" x14ac:dyDescent="0.3">
      <c r="P4152" t="s">
        <v>5000</v>
      </c>
    </row>
    <row r="4153" spans="16:16" x14ac:dyDescent="0.3">
      <c r="P4153" t="s">
        <v>5001</v>
      </c>
    </row>
    <row r="4154" spans="16:16" x14ac:dyDescent="0.3">
      <c r="P4154" t="s">
        <v>5002</v>
      </c>
    </row>
    <row r="4155" spans="16:16" x14ac:dyDescent="0.3">
      <c r="P4155" t="s">
        <v>5003</v>
      </c>
    </row>
    <row r="4156" spans="16:16" x14ac:dyDescent="0.3">
      <c r="P4156" t="s">
        <v>5004</v>
      </c>
    </row>
    <row r="4157" spans="16:16" x14ac:dyDescent="0.3">
      <c r="P4157" t="s">
        <v>5005</v>
      </c>
    </row>
    <row r="4158" spans="16:16" x14ac:dyDescent="0.3">
      <c r="P4158" t="s">
        <v>5006</v>
      </c>
    </row>
    <row r="4159" spans="16:16" x14ac:dyDescent="0.3">
      <c r="P4159" t="s">
        <v>5007</v>
      </c>
    </row>
    <row r="4160" spans="16:16" x14ac:dyDescent="0.3">
      <c r="P4160" t="s">
        <v>5008</v>
      </c>
    </row>
    <row r="4161" spans="16:16" x14ac:dyDescent="0.3">
      <c r="P4161" t="s">
        <v>5009</v>
      </c>
    </row>
    <row r="4162" spans="16:16" x14ac:dyDescent="0.3">
      <c r="P4162" t="s">
        <v>5010</v>
      </c>
    </row>
    <row r="4163" spans="16:16" x14ac:dyDescent="0.3">
      <c r="P4163" t="s">
        <v>5011</v>
      </c>
    </row>
    <row r="4164" spans="16:16" x14ac:dyDescent="0.3">
      <c r="P4164" t="s">
        <v>5012</v>
      </c>
    </row>
    <row r="4165" spans="16:16" x14ac:dyDescent="0.3">
      <c r="P4165" t="s">
        <v>5013</v>
      </c>
    </row>
    <row r="4166" spans="16:16" x14ac:dyDescent="0.3">
      <c r="P4166" t="s">
        <v>5014</v>
      </c>
    </row>
    <row r="4167" spans="16:16" x14ac:dyDescent="0.3">
      <c r="P4167" t="s">
        <v>5015</v>
      </c>
    </row>
    <row r="4168" spans="16:16" x14ac:dyDescent="0.3">
      <c r="P4168" t="s">
        <v>5016</v>
      </c>
    </row>
    <row r="4169" spans="16:16" x14ac:dyDescent="0.3">
      <c r="P4169" t="s">
        <v>5017</v>
      </c>
    </row>
    <row r="4170" spans="16:16" x14ac:dyDescent="0.3">
      <c r="P4170" t="s">
        <v>5018</v>
      </c>
    </row>
    <row r="4171" spans="16:16" x14ac:dyDescent="0.3">
      <c r="P4171" t="s">
        <v>5019</v>
      </c>
    </row>
    <row r="4172" spans="16:16" x14ac:dyDescent="0.3">
      <c r="P4172" t="s">
        <v>5020</v>
      </c>
    </row>
    <row r="4173" spans="16:16" x14ac:dyDescent="0.3">
      <c r="P4173" t="s">
        <v>5021</v>
      </c>
    </row>
    <row r="4174" spans="16:16" x14ac:dyDescent="0.3">
      <c r="P4174" t="s">
        <v>5022</v>
      </c>
    </row>
    <row r="4175" spans="16:16" x14ac:dyDescent="0.3">
      <c r="P4175" t="s">
        <v>5023</v>
      </c>
    </row>
    <row r="4176" spans="16:16" x14ac:dyDescent="0.3">
      <c r="P4176" t="s">
        <v>5024</v>
      </c>
    </row>
    <row r="4177" spans="16:16" x14ac:dyDescent="0.3">
      <c r="P4177" t="s">
        <v>5025</v>
      </c>
    </row>
    <row r="4178" spans="16:16" x14ac:dyDescent="0.3">
      <c r="P4178" t="s">
        <v>5026</v>
      </c>
    </row>
    <row r="4179" spans="16:16" x14ac:dyDescent="0.3">
      <c r="P4179" t="s">
        <v>5027</v>
      </c>
    </row>
    <row r="4180" spans="16:16" x14ac:dyDescent="0.3">
      <c r="P4180" t="s">
        <v>5028</v>
      </c>
    </row>
    <row r="4181" spans="16:16" x14ac:dyDescent="0.3">
      <c r="P4181" t="s">
        <v>5029</v>
      </c>
    </row>
    <row r="4182" spans="16:16" x14ac:dyDescent="0.3">
      <c r="P4182" t="s">
        <v>5030</v>
      </c>
    </row>
    <row r="4183" spans="16:16" x14ac:dyDescent="0.3">
      <c r="P4183" t="s">
        <v>5031</v>
      </c>
    </row>
    <row r="4184" spans="16:16" x14ac:dyDescent="0.3">
      <c r="P4184" t="s">
        <v>5032</v>
      </c>
    </row>
    <row r="4185" spans="16:16" x14ac:dyDescent="0.3">
      <c r="P4185" t="s">
        <v>5033</v>
      </c>
    </row>
    <row r="4186" spans="16:16" x14ac:dyDescent="0.3">
      <c r="P4186" t="s">
        <v>5034</v>
      </c>
    </row>
    <row r="4187" spans="16:16" x14ac:dyDescent="0.3">
      <c r="P4187" t="s">
        <v>5035</v>
      </c>
    </row>
    <row r="4188" spans="16:16" x14ac:dyDescent="0.3">
      <c r="P4188" t="s">
        <v>5036</v>
      </c>
    </row>
    <row r="4189" spans="16:16" x14ac:dyDescent="0.3">
      <c r="P4189" t="s">
        <v>5037</v>
      </c>
    </row>
    <row r="4190" spans="16:16" x14ac:dyDescent="0.3">
      <c r="P4190" t="s">
        <v>5038</v>
      </c>
    </row>
    <row r="4191" spans="16:16" x14ac:dyDescent="0.3">
      <c r="P4191" t="s">
        <v>5039</v>
      </c>
    </row>
    <row r="4192" spans="16:16" x14ac:dyDescent="0.3">
      <c r="P4192" t="s">
        <v>5040</v>
      </c>
    </row>
    <row r="4193" spans="16:16" x14ac:dyDescent="0.3">
      <c r="P4193" t="s">
        <v>5041</v>
      </c>
    </row>
    <row r="4194" spans="16:16" x14ac:dyDescent="0.3">
      <c r="P4194" t="s">
        <v>5042</v>
      </c>
    </row>
    <row r="4195" spans="16:16" x14ac:dyDescent="0.3">
      <c r="P4195" t="s">
        <v>5043</v>
      </c>
    </row>
    <row r="4196" spans="16:16" x14ac:dyDescent="0.3">
      <c r="P4196" t="s">
        <v>5044</v>
      </c>
    </row>
    <row r="4197" spans="16:16" x14ac:dyDescent="0.3">
      <c r="P4197" t="s">
        <v>5045</v>
      </c>
    </row>
    <row r="4198" spans="16:16" x14ac:dyDescent="0.3">
      <c r="P4198" t="s">
        <v>5046</v>
      </c>
    </row>
    <row r="4199" spans="16:16" x14ac:dyDescent="0.3">
      <c r="P4199" t="s">
        <v>5047</v>
      </c>
    </row>
    <row r="4200" spans="16:16" x14ac:dyDescent="0.3">
      <c r="P4200" t="s">
        <v>5048</v>
      </c>
    </row>
    <row r="4201" spans="16:16" x14ac:dyDescent="0.3">
      <c r="P4201" t="s">
        <v>5049</v>
      </c>
    </row>
    <row r="4202" spans="16:16" x14ac:dyDescent="0.3">
      <c r="P4202" t="s">
        <v>5050</v>
      </c>
    </row>
    <row r="4203" spans="16:16" x14ac:dyDescent="0.3">
      <c r="P4203" t="s">
        <v>5051</v>
      </c>
    </row>
    <row r="4204" spans="16:16" x14ac:dyDescent="0.3">
      <c r="P4204" t="s">
        <v>5052</v>
      </c>
    </row>
    <row r="4205" spans="16:16" x14ac:dyDescent="0.3">
      <c r="P4205" t="s">
        <v>5053</v>
      </c>
    </row>
    <row r="4206" spans="16:16" x14ac:dyDescent="0.3">
      <c r="P4206" t="s">
        <v>5054</v>
      </c>
    </row>
    <row r="4207" spans="16:16" x14ac:dyDescent="0.3">
      <c r="P4207" t="s">
        <v>5055</v>
      </c>
    </row>
    <row r="4208" spans="16:16" x14ac:dyDescent="0.3">
      <c r="P4208" t="s">
        <v>5056</v>
      </c>
    </row>
    <row r="4209" spans="16:16" x14ac:dyDescent="0.3">
      <c r="P4209" t="s">
        <v>5057</v>
      </c>
    </row>
    <row r="4210" spans="16:16" x14ac:dyDescent="0.3">
      <c r="P4210" t="s">
        <v>5058</v>
      </c>
    </row>
    <row r="4211" spans="16:16" x14ac:dyDescent="0.3">
      <c r="P4211" t="s">
        <v>5059</v>
      </c>
    </row>
    <row r="4212" spans="16:16" x14ac:dyDescent="0.3">
      <c r="P4212" t="s">
        <v>5060</v>
      </c>
    </row>
    <row r="4213" spans="16:16" x14ac:dyDescent="0.3">
      <c r="P4213" t="s">
        <v>5061</v>
      </c>
    </row>
    <row r="4214" spans="16:16" x14ac:dyDescent="0.3">
      <c r="P4214" t="s">
        <v>5062</v>
      </c>
    </row>
    <row r="4215" spans="16:16" x14ac:dyDescent="0.3">
      <c r="P4215" t="s">
        <v>5063</v>
      </c>
    </row>
    <row r="4216" spans="16:16" x14ac:dyDescent="0.3">
      <c r="P4216" t="s">
        <v>5064</v>
      </c>
    </row>
    <row r="4217" spans="16:16" x14ac:dyDescent="0.3">
      <c r="P4217" t="s">
        <v>5065</v>
      </c>
    </row>
    <row r="4218" spans="16:16" x14ac:dyDescent="0.3">
      <c r="P4218" t="s">
        <v>5066</v>
      </c>
    </row>
    <row r="4219" spans="16:16" x14ac:dyDescent="0.3">
      <c r="P4219" t="s">
        <v>5067</v>
      </c>
    </row>
    <row r="4220" spans="16:16" x14ac:dyDescent="0.3">
      <c r="P4220" t="s">
        <v>5068</v>
      </c>
    </row>
    <row r="4221" spans="16:16" x14ac:dyDescent="0.3">
      <c r="P4221" t="s">
        <v>5069</v>
      </c>
    </row>
    <row r="4222" spans="16:16" x14ac:dyDescent="0.3">
      <c r="P4222" t="s">
        <v>5070</v>
      </c>
    </row>
    <row r="4223" spans="16:16" x14ac:dyDescent="0.3">
      <c r="P4223" t="s">
        <v>5071</v>
      </c>
    </row>
    <row r="4224" spans="16:16" x14ac:dyDescent="0.3">
      <c r="P4224" t="s">
        <v>5072</v>
      </c>
    </row>
    <row r="4225" spans="16:16" x14ac:dyDescent="0.3">
      <c r="P4225" t="s">
        <v>5073</v>
      </c>
    </row>
    <row r="4226" spans="16:16" x14ac:dyDescent="0.3">
      <c r="P4226" t="s">
        <v>5074</v>
      </c>
    </row>
    <row r="4227" spans="16:16" x14ac:dyDescent="0.3">
      <c r="P4227" t="s">
        <v>5075</v>
      </c>
    </row>
    <row r="4228" spans="16:16" x14ac:dyDescent="0.3">
      <c r="P4228" t="s">
        <v>5076</v>
      </c>
    </row>
    <row r="4229" spans="16:16" x14ac:dyDescent="0.3">
      <c r="P4229" t="s">
        <v>5077</v>
      </c>
    </row>
    <row r="4230" spans="16:16" x14ac:dyDescent="0.3">
      <c r="P4230" t="s">
        <v>5078</v>
      </c>
    </row>
    <row r="4231" spans="16:16" x14ac:dyDescent="0.3">
      <c r="P4231" t="s">
        <v>5079</v>
      </c>
    </row>
    <row r="4232" spans="16:16" x14ac:dyDescent="0.3">
      <c r="P4232" t="s">
        <v>5080</v>
      </c>
    </row>
    <row r="4233" spans="16:16" x14ac:dyDescent="0.3">
      <c r="P4233" t="s">
        <v>5081</v>
      </c>
    </row>
    <row r="4234" spans="16:16" x14ac:dyDescent="0.3">
      <c r="P4234" t="s">
        <v>5082</v>
      </c>
    </row>
    <row r="4235" spans="16:16" x14ac:dyDescent="0.3">
      <c r="P4235" t="s">
        <v>5083</v>
      </c>
    </row>
    <row r="4236" spans="16:16" x14ac:dyDescent="0.3">
      <c r="P4236" t="s">
        <v>5084</v>
      </c>
    </row>
    <row r="4237" spans="16:16" x14ac:dyDescent="0.3">
      <c r="P4237" t="s">
        <v>5085</v>
      </c>
    </row>
    <row r="4238" spans="16:16" x14ac:dyDescent="0.3">
      <c r="P4238" t="s">
        <v>5086</v>
      </c>
    </row>
    <row r="4239" spans="16:16" x14ac:dyDescent="0.3">
      <c r="P4239" t="s">
        <v>5087</v>
      </c>
    </row>
    <row r="4240" spans="16:16" x14ac:dyDescent="0.3">
      <c r="P4240" t="s">
        <v>5088</v>
      </c>
    </row>
    <row r="4241" spans="16:16" x14ac:dyDescent="0.3">
      <c r="P4241" t="s">
        <v>5089</v>
      </c>
    </row>
    <row r="4242" spans="16:16" x14ac:dyDescent="0.3">
      <c r="P4242" t="s">
        <v>5090</v>
      </c>
    </row>
    <row r="4243" spans="16:16" x14ac:dyDescent="0.3">
      <c r="P4243" t="s">
        <v>5091</v>
      </c>
    </row>
    <row r="4244" spans="16:16" x14ac:dyDescent="0.3">
      <c r="P4244" t="s">
        <v>5092</v>
      </c>
    </row>
    <row r="4245" spans="16:16" x14ac:dyDescent="0.3">
      <c r="P4245" t="s">
        <v>5093</v>
      </c>
    </row>
    <row r="4246" spans="16:16" x14ac:dyDescent="0.3">
      <c r="P4246" t="s">
        <v>5094</v>
      </c>
    </row>
    <row r="4247" spans="16:16" x14ac:dyDescent="0.3">
      <c r="P4247" t="s">
        <v>5095</v>
      </c>
    </row>
    <row r="4248" spans="16:16" x14ac:dyDescent="0.3">
      <c r="P4248" t="s">
        <v>5096</v>
      </c>
    </row>
    <row r="4249" spans="16:16" x14ac:dyDescent="0.3">
      <c r="P4249" t="s">
        <v>5097</v>
      </c>
    </row>
    <row r="4250" spans="16:16" x14ac:dyDescent="0.3">
      <c r="P4250" t="s">
        <v>5098</v>
      </c>
    </row>
    <row r="4251" spans="16:16" x14ac:dyDescent="0.3">
      <c r="P4251" t="s">
        <v>5099</v>
      </c>
    </row>
    <row r="4252" spans="16:16" x14ac:dyDescent="0.3">
      <c r="P4252" t="s">
        <v>5100</v>
      </c>
    </row>
    <row r="4253" spans="16:16" x14ac:dyDescent="0.3">
      <c r="P4253" t="s">
        <v>5101</v>
      </c>
    </row>
    <row r="4254" spans="16:16" x14ac:dyDescent="0.3">
      <c r="P4254" t="s">
        <v>5102</v>
      </c>
    </row>
    <row r="4255" spans="16:16" x14ac:dyDescent="0.3">
      <c r="P4255" t="s">
        <v>5103</v>
      </c>
    </row>
    <row r="4256" spans="16:16" x14ac:dyDescent="0.3">
      <c r="P4256" t="s">
        <v>5104</v>
      </c>
    </row>
    <row r="4257" spans="16:16" x14ac:dyDescent="0.3">
      <c r="P4257" t="s">
        <v>5105</v>
      </c>
    </row>
    <row r="4258" spans="16:16" x14ac:dyDescent="0.3">
      <c r="P4258" t="s">
        <v>5106</v>
      </c>
    </row>
    <row r="4259" spans="16:16" x14ac:dyDescent="0.3">
      <c r="P4259" t="s">
        <v>5107</v>
      </c>
    </row>
    <row r="4260" spans="16:16" x14ac:dyDescent="0.3">
      <c r="P4260" t="s">
        <v>5108</v>
      </c>
    </row>
    <row r="4261" spans="16:16" x14ac:dyDescent="0.3">
      <c r="P4261" t="s">
        <v>5109</v>
      </c>
    </row>
    <row r="4262" spans="16:16" x14ac:dyDescent="0.3">
      <c r="P4262" t="s">
        <v>5110</v>
      </c>
    </row>
    <row r="4263" spans="16:16" x14ac:dyDescent="0.3">
      <c r="P4263" t="s">
        <v>5111</v>
      </c>
    </row>
    <row r="4264" spans="16:16" x14ac:dyDescent="0.3">
      <c r="P4264" t="s">
        <v>5112</v>
      </c>
    </row>
    <row r="4265" spans="16:16" x14ac:dyDescent="0.3">
      <c r="P4265" t="s">
        <v>5113</v>
      </c>
    </row>
    <row r="4266" spans="16:16" x14ac:dyDescent="0.3">
      <c r="P4266" t="s">
        <v>5114</v>
      </c>
    </row>
    <row r="4267" spans="16:16" x14ac:dyDescent="0.3">
      <c r="P4267" t="s">
        <v>5115</v>
      </c>
    </row>
    <row r="4268" spans="16:16" x14ac:dyDescent="0.3">
      <c r="P4268" t="s">
        <v>5116</v>
      </c>
    </row>
    <row r="4269" spans="16:16" x14ac:dyDescent="0.3">
      <c r="P4269" t="s">
        <v>5117</v>
      </c>
    </row>
    <row r="4270" spans="16:16" x14ac:dyDescent="0.3">
      <c r="P4270" t="s">
        <v>5118</v>
      </c>
    </row>
    <row r="4271" spans="16:16" x14ac:dyDescent="0.3">
      <c r="P4271" t="s">
        <v>5119</v>
      </c>
    </row>
    <row r="4272" spans="16:16" x14ac:dyDescent="0.3">
      <c r="P4272" t="s">
        <v>5120</v>
      </c>
    </row>
    <row r="4273" spans="16:16" x14ac:dyDescent="0.3">
      <c r="P4273" t="s">
        <v>5121</v>
      </c>
    </row>
    <row r="4274" spans="16:16" x14ac:dyDescent="0.3">
      <c r="P4274" t="s">
        <v>5122</v>
      </c>
    </row>
    <row r="4275" spans="16:16" x14ac:dyDescent="0.3">
      <c r="P4275" t="s">
        <v>5123</v>
      </c>
    </row>
    <row r="4276" spans="16:16" x14ac:dyDescent="0.3">
      <c r="P4276" t="s">
        <v>5124</v>
      </c>
    </row>
    <row r="4277" spans="16:16" x14ac:dyDescent="0.3">
      <c r="P4277" t="s">
        <v>5125</v>
      </c>
    </row>
    <row r="4278" spans="16:16" x14ac:dyDescent="0.3">
      <c r="P4278" t="s">
        <v>5126</v>
      </c>
    </row>
    <row r="4279" spans="16:16" x14ac:dyDescent="0.3">
      <c r="P4279" t="s">
        <v>5127</v>
      </c>
    </row>
    <row r="4280" spans="16:16" x14ac:dyDescent="0.3">
      <c r="P4280" t="s">
        <v>5128</v>
      </c>
    </row>
    <row r="4281" spans="16:16" x14ac:dyDescent="0.3">
      <c r="P4281" t="s">
        <v>5129</v>
      </c>
    </row>
    <row r="4282" spans="16:16" x14ac:dyDescent="0.3">
      <c r="P4282" t="s">
        <v>5130</v>
      </c>
    </row>
    <row r="4283" spans="16:16" x14ac:dyDescent="0.3">
      <c r="P4283" t="s">
        <v>5131</v>
      </c>
    </row>
    <row r="4284" spans="16:16" x14ac:dyDescent="0.3">
      <c r="P4284" t="s">
        <v>5132</v>
      </c>
    </row>
    <row r="4285" spans="16:16" x14ac:dyDescent="0.3">
      <c r="P4285" t="s">
        <v>5133</v>
      </c>
    </row>
    <row r="4286" spans="16:16" x14ac:dyDescent="0.3">
      <c r="P4286" t="s">
        <v>5134</v>
      </c>
    </row>
    <row r="4287" spans="16:16" x14ac:dyDescent="0.3">
      <c r="P4287" t="s">
        <v>5135</v>
      </c>
    </row>
    <row r="4288" spans="16:16" x14ac:dyDescent="0.3">
      <c r="P4288" t="s">
        <v>5136</v>
      </c>
    </row>
    <row r="4289" spans="16:16" x14ac:dyDescent="0.3">
      <c r="P4289" t="s">
        <v>5137</v>
      </c>
    </row>
    <row r="4290" spans="16:16" x14ac:dyDescent="0.3">
      <c r="P4290" t="s">
        <v>5138</v>
      </c>
    </row>
    <row r="4291" spans="16:16" x14ac:dyDescent="0.3">
      <c r="P4291" t="s">
        <v>5139</v>
      </c>
    </row>
    <row r="4292" spans="16:16" x14ac:dyDescent="0.3">
      <c r="P4292" t="s">
        <v>5140</v>
      </c>
    </row>
    <row r="4293" spans="16:16" x14ac:dyDescent="0.3">
      <c r="P4293" t="s">
        <v>5141</v>
      </c>
    </row>
    <row r="4294" spans="16:16" x14ac:dyDescent="0.3">
      <c r="P4294" t="s">
        <v>5142</v>
      </c>
    </row>
    <row r="4295" spans="16:16" x14ac:dyDescent="0.3">
      <c r="P4295" t="s">
        <v>5143</v>
      </c>
    </row>
    <row r="4296" spans="16:16" x14ac:dyDescent="0.3">
      <c r="P4296" t="s">
        <v>5144</v>
      </c>
    </row>
    <row r="4297" spans="16:16" x14ac:dyDescent="0.3">
      <c r="P4297" t="s">
        <v>5145</v>
      </c>
    </row>
    <row r="4298" spans="16:16" x14ac:dyDescent="0.3">
      <c r="P4298" t="s">
        <v>5146</v>
      </c>
    </row>
    <row r="4299" spans="16:16" x14ac:dyDescent="0.3">
      <c r="P4299" t="s">
        <v>5147</v>
      </c>
    </row>
    <row r="4300" spans="16:16" x14ac:dyDescent="0.3">
      <c r="P4300" t="s">
        <v>5148</v>
      </c>
    </row>
    <row r="4301" spans="16:16" x14ac:dyDescent="0.3">
      <c r="P4301" t="s">
        <v>5149</v>
      </c>
    </row>
    <row r="4302" spans="16:16" x14ac:dyDescent="0.3">
      <c r="P4302" t="s">
        <v>5150</v>
      </c>
    </row>
    <row r="4303" spans="16:16" x14ac:dyDescent="0.3">
      <c r="P4303" t="s">
        <v>5151</v>
      </c>
    </row>
    <row r="4304" spans="16:16" x14ac:dyDescent="0.3">
      <c r="P4304" t="s">
        <v>5152</v>
      </c>
    </row>
    <row r="4305" spans="16:16" x14ac:dyDescent="0.3">
      <c r="P4305" t="s">
        <v>5153</v>
      </c>
    </row>
    <row r="4306" spans="16:16" x14ac:dyDescent="0.3">
      <c r="P4306" t="s">
        <v>5154</v>
      </c>
    </row>
    <row r="4307" spans="16:16" x14ac:dyDescent="0.3">
      <c r="P4307" t="s">
        <v>5155</v>
      </c>
    </row>
    <row r="4308" spans="16:16" x14ac:dyDescent="0.3">
      <c r="P4308" t="s">
        <v>5156</v>
      </c>
    </row>
    <row r="4309" spans="16:16" x14ac:dyDescent="0.3">
      <c r="P4309" t="s">
        <v>5157</v>
      </c>
    </row>
    <row r="4310" spans="16:16" x14ac:dyDescent="0.3">
      <c r="P4310" t="s">
        <v>5158</v>
      </c>
    </row>
    <row r="4311" spans="16:16" x14ac:dyDescent="0.3">
      <c r="P4311" t="s">
        <v>5159</v>
      </c>
    </row>
    <row r="4312" spans="16:16" x14ac:dyDescent="0.3">
      <c r="P4312" t="s">
        <v>5160</v>
      </c>
    </row>
    <row r="4313" spans="16:16" x14ac:dyDescent="0.3">
      <c r="P4313" t="s">
        <v>5161</v>
      </c>
    </row>
    <row r="4314" spans="16:16" x14ac:dyDescent="0.3">
      <c r="P4314" t="s">
        <v>5162</v>
      </c>
    </row>
    <row r="4315" spans="16:16" x14ac:dyDescent="0.3">
      <c r="P4315" t="s">
        <v>5163</v>
      </c>
    </row>
    <row r="4316" spans="16:16" x14ac:dyDescent="0.3">
      <c r="P4316" t="s">
        <v>5164</v>
      </c>
    </row>
    <row r="4317" spans="16:16" x14ac:dyDescent="0.3">
      <c r="P4317" t="s">
        <v>5165</v>
      </c>
    </row>
    <row r="4318" spans="16:16" x14ac:dyDescent="0.3">
      <c r="P4318" t="s">
        <v>5166</v>
      </c>
    </row>
    <row r="4319" spans="16:16" x14ac:dyDescent="0.3">
      <c r="P4319" t="s">
        <v>5167</v>
      </c>
    </row>
    <row r="4320" spans="16:16" x14ac:dyDescent="0.3">
      <c r="P4320" t="s">
        <v>5168</v>
      </c>
    </row>
    <row r="4321" spans="16:16" x14ac:dyDescent="0.3">
      <c r="P4321" t="s">
        <v>5169</v>
      </c>
    </row>
    <row r="4322" spans="16:16" x14ac:dyDescent="0.3">
      <c r="P4322" t="s">
        <v>5170</v>
      </c>
    </row>
    <row r="4323" spans="16:16" x14ac:dyDescent="0.3">
      <c r="P4323" t="s">
        <v>5171</v>
      </c>
    </row>
    <row r="4324" spans="16:16" x14ac:dyDescent="0.3">
      <c r="P4324" t="s">
        <v>5172</v>
      </c>
    </row>
    <row r="4325" spans="16:16" x14ac:dyDescent="0.3">
      <c r="P4325" t="s">
        <v>5173</v>
      </c>
    </row>
    <row r="4326" spans="16:16" x14ac:dyDescent="0.3">
      <c r="P4326" t="s">
        <v>5174</v>
      </c>
    </row>
    <row r="4327" spans="16:16" x14ac:dyDescent="0.3">
      <c r="P4327" t="s">
        <v>5175</v>
      </c>
    </row>
    <row r="4328" spans="16:16" x14ac:dyDescent="0.3">
      <c r="P4328" t="s">
        <v>5176</v>
      </c>
    </row>
    <row r="4329" spans="16:16" x14ac:dyDescent="0.3">
      <c r="P4329" t="s">
        <v>5177</v>
      </c>
    </row>
    <row r="4330" spans="16:16" x14ac:dyDescent="0.3">
      <c r="P4330" t="s">
        <v>5178</v>
      </c>
    </row>
    <row r="4331" spans="16:16" x14ac:dyDescent="0.3">
      <c r="P4331" t="s">
        <v>5179</v>
      </c>
    </row>
    <row r="4332" spans="16:16" x14ac:dyDescent="0.3">
      <c r="P4332" t="s">
        <v>5180</v>
      </c>
    </row>
    <row r="4333" spans="16:16" x14ac:dyDescent="0.3">
      <c r="P4333" t="s">
        <v>5181</v>
      </c>
    </row>
    <row r="4334" spans="16:16" x14ac:dyDescent="0.3">
      <c r="P4334" t="s">
        <v>5182</v>
      </c>
    </row>
    <row r="4335" spans="16:16" x14ac:dyDescent="0.3">
      <c r="P4335" t="s">
        <v>5183</v>
      </c>
    </row>
    <row r="4336" spans="16:16" x14ac:dyDescent="0.3">
      <c r="P4336" t="s">
        <v>5184</v>
      </c>
    </row>
    <row r="4337" spans="16:16" x14ac:dyDescent="0.3">
      <c r="P4337" t="s">
        <v>5185</v>
      </c>
    </row>
    <row r="4338" spans="16:16" x14ac:dyDescent="0.3">
      <c r="P4338" t="s">
        <v>5186</v>
      </c>
    </row>
    <row r="4339" spans="16:16" x14ac:dyDescent="0.3">
      <c r="P4339" t="s">
        <v>5187</v>
      </c>
    </row>
    <row r="4340" spans="16:16" x14ac:dyDescent="0.3">
      <c r="P4340" t="s">
        <v>5188</v>
      </c>
    </row>
    <row r="4341" spans="16:16" x14ac:dyDescent="0.3">
      <c r="P4341" t="s">
        <v>5189</v>
      </c>
    </row>
    <row r="4342" spans="16:16" x14ac:dyDescent="0.3">
      <c r="P4342" t="s">
        <v>5190</v>
      </c>
    </row>
    <row r="4343" spans="16:16" x14ac:dyDescent="0.3">
      <c r="P4343" t="s">
        <v>5191</v>
      </c>
    </row>
    <row r="4344" spans="16:16" x14ac:dyDescent="0.3">
      <c r="P4344" t="s">
        <v>5192</v>
      </c>
    </row>
    <row r="4345" spans="16:16" x14ac:dyDescent="0.3">
      <c r="P4345" t="s">
        <v>5193</v>
      </c>
    </row>
    <row r="4346" spans="16:16" x14ac:dyDescent="0.3">
      <c r="P4346" t="s">
        <v>5194</v>
      </c>
    </row>
    <row r="4347" spans="16:16" x14ac:dyDescent="0.3">
      <c r="P4347" t="s">
        <v>5195</v>
      </c>
    </row>
    <row r="4348" spans="16:16" x14ac:dyDescent="0.3">
      <c r="P4348" t="s">
        <v>5196</v>
      </c>
    </row>
    <row r="4349" spans="16:16" x14ac:dyDescent="0.3">
      <c r="P4349" t="s">
        <v>5197</v>
      </c>
    </row>
    <row r="4350" spans="16:16" x14ac:dyDescent="0.3">
      <c r="P4350" t="s">
        <v>5198</v>
      </c>
    </row>
    <row r="4351" spans="16:16" x14ac:dyDescent="0.3">
      <c r="P4351" t="s">
        <v>5199</v>
      </c>
    </row>
    <row r="4352" spans="16:16" x14ac:dyDescent="0.3">
      <c r="P4352" t="s">
        <v>5200</v>
      </c>
    </row>
    <row r="4353" spans="16:16" x14ac:dyDescent="0.3">
      <c r="P4353" t="s">
        <v>5201</v>
      </c>
    </row>
    <row r="4354" spans="16:16" x14ac:dyDescent="0.3">
      <c r="P4354" t="s">
        <v>5202</v>
      </c>
    </row>
    <row r="4355" spans="16:16" x14ac:dyDescent="0.3">
      <c r="P4355" t="s">
        <v>5203</v>
      </c>
    </row>
    <row r="4356" spans="16:16" x14ac:dyDescent="0.3">
      <c r="P4356" t="s">
        <v>5204</v>
      </c>
    </row>
    <row r="4357" spans="16:16" x14ac:dyDescent="0.3">
      <c r="P4357" t="s">
        <v>5205</v>
      </c>
    </row>
    <row r="4358" spans="16:16" x14ac:dyDescent="0.3">
      <c r="P4358" t="s">
        <v>5206</v>
      </c>
    </row>
    <row r="4359" spans="16:16" x14ac:dyDescent="0.3">
      <c r="P4359" t="s">
        <v>5207</v>
      </c>
    </row>
    <row r="4360" spans="16:16" x14ac:dyDescent="0.3">
      <c r="P4360" t="s">
        <v>5208</v>
      </c>
    </row>
    <row r="4361" spans="16:16" x14ac:dyDescent="0.3">
      <c r="P4361" t="s">
        <v>5209</v>
      </c>
    </row>
    <row r="4362" spans="16:16" x14ac:dyDescent="0.3">
      <c r="P4362" t="s">
        <v>5210</v>
      </c>
    </row>
    <row r="4363" spans="16:16" x14ac:dyDescent="0.3">
      <c r="P4363" t="s">
        <v>5211</v>
      </c>
    </row>
    <row r="4364" spans="16:16" x14ac:dyDescent="0.3">
      <c r="P4364" t="s">
        <v>5212</v>
      </c>
    </row>
    <row r="4365" spans="16:16" x14ac:dyDescent="0.3">
      <c r="P4365" t="s">
        <v>5213</v>
      </c>
    </row>
    <row r="4366" spans="16:16" x14ac:dyDescent="0.3">
      <c r="P4366" t="s">
        <v>5214</v>
      </c>
    </row>
    <row r="4367" spans="16:16" x14ac:dyDescent="0.3">
      <c r="P4367" t="s">
        <v>5215</v>
      </c>
    </row>
    <row r="4368" spans="16:16" x14ac:dyDescent="0.3">
      <c r="P4368" t="s">
        <v>5216</v>
      </c>
    </row>
    <row r="4369" spans="16:16" x14ac:dyDescent="0.3">
      <c r="P4369" t="s">
        <v>5217</v>
      </c>
    </row>
    <row r="4370" spans="16:16" x14ac:dyDescent="0.3">
      <c r="P4370" t="s">
        <v>5218</v>
      </c>
    </row>
    <row r="4371" spans="16:16" x14ac:dyDescent="0.3">
      <c r="P4371" t="s">
        <v>5219</v>
      </c>
    </row>
    <row r="4372" spans="16:16" x14ac:dyDescent="0.3">
      <c r="P4372" t="s">
        <v>5220</v>
      </c>
    </row>
    <row r="4373" spans="16:16" x14ac:dyDescent="0.3">
      <c r="P4373" t="s">
        <v>5221</v>
      </c>
    </row>
    <row r="4374" spans="16:16" x14ac:dyDescent="0.3">
      <c r="P4374" t="s">
        <v>5222</v>
      </c>
    </row>
    <row r="4375" spans="16:16" x14ac:dyDescent="0.3">
      <c r="P4375" t="s">
        <v>5223</v>
      </c>
    </row>
    <row r="4376" spans="16:16" x14ac:dyDescent="0.3">
      <c r="P4376" t="s">
        <v>5224</v>
      </c>
    </row>
    <row r="4377" spans="16:16" x14ac:dyDescent="0.3">
      <c r="P4377" t="s">
        <v>5225</v>
      </c>
    </row>
    <row r="4378" spans="16:16" x14ac:dyDescent="0.3">
      <c r="P4378" t="s">
        <v>5226</v>
      </c>
    </row>
    <row r="4379" spans="16:16" x14ac:dyDescent="0.3">
      <c r="P4379" t="s">
        <v>5227</v>
      </c>
    </row>
    <row r="4380" spans="16:16" x14ac:dyDescent="0.3">
      <c r="P4380" t="s">
        <v>5228</v>
      </c>
    </row>
    <row r="4381" spans="16:16" x14ac:dyDescent="0.3">
      <c r="P4381" t="s">
        <v>5229</v>
      </c>
    </row>
    <row r="4382" spans="16:16" x14ac:dyDescent="0.3">
      <c r="P4382" t="s">
        <v>5230</v>
      </c>
    </row>
    <row r="4383" spans="16:16" x14ac:dyDescent="0.3">
      <c r="P4383" t="s">
        <v>5231</v>
      </c>
    </row>
    <row r="4384" spans="16:16" x14ac:dyDescent="0.3">
      <c r="P4384" t="s">
        <v>5232</v>
      </c>
    </row>
    <row r="4385" spans="16:16" x14ac:dyDescent="0.3">
      <c r="P4385" t="s">
        <v>5233</v>
      </c>
    </row>
    <row r="4386" spans="16:16" x14ac:dyDescent="0.3">
      <c r="P4386" t="s">
        <v>5234</v>
      </c>
    </row>
    <row r="4387" spans="16:16" x14ac:dyDescent="0.3">
      <c r="P4387" t="s">
        <v>5235</v>
      </c>
    </row>
    <row r="4388" spans="16:16" x14ac:dyDescent="0.3">
      <c r="P4388" t="s">
        <v>5236</v>
      </c>
    </row>
    <row r="4389" spans="16:16" x14ac:dyDescent="0.3">
      <c r="P4389" t="s">
        <v>5237</v>
      </c>
    </row>
    <row r="4390" spans="16:16" x14ac:dyDescent="0.3">
      <c r="P4390" t="s">
        <v>5238</v>
      </c>
    </row>
    <row r="4391" spans="16:16" x14ac:dyDescent="0.3">
      <c r="P4391" t="s">
        <v>5239</v>
      </c>
    </row>
    <row r="4392" spans="16:16" x14ac:dyDescent="0.3">
      <c r="P4392" t="s">
        <v>5240</v>
      </c>
    </row>
    <row r="4393" spans="16:16" x14ac:dyDescent="0.3">
      <c r="P4393" t="s">
        <v>5241</v>
      </c>
    </row>
    <row r="4394" spans="16:16" x14ac:dyDescent="0.3">
      <c r="P4394" t="s">
        <v>5242</v>
      </c>
    </row>
    <row r="4395" spans="16:16" x14ac:dyDescent="0.3">
      <c r="P4395" t="s">
        <v>5243</v>
      </c>
    </row>
    <row r="4396" spans="16:16" x14ac:dyDescent="0.3">
      <c r="P4396" t="s">
        <v>5244</v>
      </c>
    </row>
    <row r="4397" spans="16:16" x14ac:dyDescent="0.3">
      <c r="P4397" t="s">
        <v>5245</v>
      </c>
    </row>
    <row r="4398" spans="16:16" x14ac:dyDescent="0.3">
      <c r="P4398" t="s">
        <v>5246</v>
      </c>
    </row>
    <row r="4399" spans="16:16" x14ac:dyDescent="0.3">
      <c r="P4399" t="s">
        <v>5247</v>
      </c>
    </row>
    <row r="4400" spans="16:16" x14ac:dyDescent="0.3">
      <c r="P4400" t="s">
        <v>5248</v>
      </c>
    </row>
    <row r="4401" spans="16:16" x14ac:dyDescent="0.3">
      <c r="P4401" t="s">
        <v>5249</v>
      </c>
    </row>
    <row r="4402" spans="16:16" x14ac:dyDescent="0.3">
      <c r="P4402" t="s">
        <v>5250</v>
      </c>
    </row>
    <row r="4403" spans="16:16" x14ac:dyDescent="0.3">
      <c r="P4403" t="s">
        <v>5251</v>
      </c>
    </row>
    <row r="4404" spans="16:16" x14ac:dyDescent="0.3">
      <c r="P4404" t="s">
        <v>5252</v>
      </c>
    </row>
    <row r="4405" spans="16:16" x14ac:dyDescent="0.3">
      <c r="P4405" t="s">
        <v>5253</v>
      </c>
    </row>
    <row r="4406" spans="16:16" x14ac:dyDescent="0.3">
      <c r="P4406" t="s">
        <v>5254</v>
      </c>
    </row>
    <row r="4407" spans="16:16" x14ac:dyDescent="0.3">
      <c r="P4407" t="s">
        <v>5255</v>
      </c>
    </row>
    <row r="4408" spans="16:16" x14ac:dyDescent="0.3">
      <c r="P4408" t="s">
        <v>5256</v>
      </c>
    </row>
    <row r="4409" spans="16:16" x14ac:dyDescent="0.3">
      <c r="P4409" t="s">
        <v>5257</v>
      </c>
    </row>
    <row r="4410" spans="16:16" x14ac:dyDescent="0.3">
      <c r="P4410" t="s">
        <v>5258</v>
      </c>
    </row>
    <row r="4411" spans="16:16" x14ac:dyDescent="0.3">
      <c r="P4411" t="s">
        <v>5259</v>
      </c>
    </row>
    <row r="4412" spans="16:16" x14ac:dyDescent="0.3">
      <c r="P4412" t="s">
        <v>5260</v>
      </c>
    </row>
    <row r="4413" spans="16:16" x14ac:dyDescent="0.3">
      <c r="P4413" t="s">
        <v>5261</v>
      </c>
    </row>
    <row r="4414" spans="16:16" x14ac:dyDescent="0.3">
      <c r="P4414" t="s">
        <v>5262</v>
      </c>
    </row>
    <row r="4415" spans="16:16" x14ac:dyDescent="0.3">
      <c r="P4415" t="s">
        <v>5263</v>
      </c>
    </row>
    <row r="4416" spans="16:16" x14ac:dyDescent="0.3">
      <c r="P4416" t="s">
        <v>5264</v>
      </c>
    </row>
    <row r="4417" spans="16:16" x14ac:dyDescent="0.3">
      <c r="P4417" t="s">
        <v>5265</v>
      </c>
    </row>
    <row r="4418" spans="16:16" x14ac:dyDescent="0.3">
      <c r="P4418" t="s">
        <v>5266</v>
      </c>
    </row>
    <row r="4419" spans="16:16" x14ac:dyDescent="0.3">
      <c r="P4419" t="s">
        <v>5267</v>
      </c>
    </row>
    <row r="4420" spans="16:16" x14ac:dyDescent="0.3">
      <c r="P4420" t="s">
        <v>5268</v>
      </c>
    </row>
    <row r="4421" spans="16:16" x14ac:dyDescent="0.3">
      <c r="P4421" t="s">
        <v>5269</v>
      </c>
    </row>
    <row r="4422" spans="16:16" x14ac:dyDescent="0.3">
      <c r="P4422" t="s">
        <v>5270</v>
      </c>
    </row>
    <row r="4423" spans="16:16" x14ac:dyDescent="0.3">
      <c r="P4423" t="s">
        <v>5271</v>
      </c>
    </row>
    <row r="4424" spans="16:16" x14ac:dyDescent="0.3">
      <c r="P4424" t="s">
        <v>5272</v>
      </c>
    </row>
    <row r="4425" spans="16:16" x14ac:dyDescent="0.3">
      <c r="P4425" t="s">
        <v>5273</v>
      </c>
    </row>
    <row r="4426" spans="16:16" x14ac:dyDescent="0.3">
      <c r="P4426" t="s">
        <v>5274</v>
      </c>
    </row>
    <row r="4427" spans="16:16" x14ac:dyDescent="0.3">
      <c r="P4427" t="s">
        <v>5275</v>
      </c>
    </row>
    <row r="4428" spans="16:16" x14ac:dyDescent="0.3">
      <c r="P4428" t="s">
        <v>5276</v>
      </c>
    </row>
    <row r="4429" spans="16:16" x14ac:dyDescent="0.3">
      <c r="P4429" t="s">
        <v>5277</v>
      </c>
    </row>
    <row r="4430" spans="16:16" x14ac:dyDescent="0.3">
      <c r="P4430" t="s">
        <v>5278</v>
      </c>
    </row>
    <row r="4431" spans="16:16" x14ac:dyDescent="0.3">
      <c r="P4431" t="s">
        <v>5279</v>
      </c>
    </row>
    <row r="4432" spans="16:16" x14ac:dyDescent="0.3">
      <c r="P4432" t="s">
        <v>5280</v>
      </c>
    </row>
    <row r="4433" spans="16:16" x14ac:dyDescent="0.3">
      <c r="P4433" t="s">
        <v>5281</v>
      </c>
    </row>
    <row r="4434" spans="16:16" x14ac:dyDescent="0.3">
      <c r="P4434" t="s">
        <v>5282</v>
      </c>
    </row>
    <row r="4435" spans="16:16" x14ac:dyDescent="0.3">
      <c r="P4435" t="s">
        <v>5283</v>
      </c>
    </row>
    <row r="4436" spans="16:16" x14ac:dyDescent="0.3">
      <c r="P4436" t="s">
        <v>5284</v>
      </c>
    </row>
    <row r="4437" spans="16:16" x14ac:dyDescent="0.3">
      <c r="P4437" t="s">
        <v>5285</v>
      </c>
    </row>
    <row r="4438" spans="16:16" x14ac:dyDescent="0.3">
      <c r="P4438" t="s">
        <v>5286</v>
      </c>
    </row>
    <row r="4439" spans="16:16" x14ac:dyDescent="0.3">
      <c r="P4439" t="s">
        <v>5287</v>
      </c>
    </row>
    <row r="4440" spans="16:16" x14ac:dyDescent="0.3">
      <c r="P4440" t="s">
        <v>5288</v>
      </c>
    </row>
    <row r="4441" spans="16:16" x14ac:dyDescent="0.3">
      <c r="P4441" t="s">
        <v>5289</v>
      </c>
    </row>
    <row r="4442" spans="16:16" x14ac:dyDescent="0.3">
      <c r="P4442" t="s">
        <v>5290</v>
      </c>
    </row>
    <row r="4443" spans="16:16" x14ac:dyDescent="0.3">
      <c r="P4443" t="s">
        <v>5291</v>
      </c>
    </row>
    <row r="4444" spans="16:16" x14ac:dyDescent="0.3">
      <c r="P4444" t="s">
        <v>5292</v>
      </c>
    </row>
    <row r="4445" spans="16:16" x14ac:dyDescent="0.3">
      <c r="P4445" t="s">
        <v>5293</v>
      </c>
    </row>
    <row r="4446" spans="16:16" x14ac:dyDescent="0.3">
      <c r="P4446" t="s">
        <v>5294</v>
      </c>
    </row>
    <row r="4447" spans="16:16" x14ac:dyDescent="0.3">
      <c r="P4447" t="s">
        <v>5295</v>
      </c>
    </row>
    <row r="4448" spans="16:16" x14ac:dyDescent="0.3">
      <c r="P4448" t="s">
        <v>5296</v>
      </c>
    </row>
    <row r="4449" spans="16:16" x14ac:dyDescent="0.3">
      <c r="P4449" t="s">
        <v>5297</v>
      </c>
    </row>
    <row r="4450" spans="16:16" x14ac:dyDescent="0.3">
      <c r="P4450" t="s">
        <v>5298</v>
      </c>
    </row>
    <row r="4451" spans="16:16" x14ac:dyDescent="0.3">
      <c r="P4451" t="s">
        <v>5299</v>
      </c>
    </row>
    <row r="4452" spans="16:16" x14ac:dyDescent="0.3">
      <c r="P4452" t="s">
        <v>5300</v>
      </c>
    </row>
    <row r="4453" spans="16:16" x14ac:dyDescent="0.3">
      <c r="P4453" t="s">
        <v>5301</v>
      </c>
    </row>
    <row r="4454" spans="16:16" x14ac:dyDescent="0.3">
      <c r="P4454" t="s">
        <v>5302</v>
      </c>
    </row>
    <row r="4455" spans="16:16" x14ac:dyDescent="0.3">
      <c r="P4455" t="s">
        <v>5303</v>
      </c>
    </row>
    <row r="4456" spans="16:16" x14ac:dyDescent="0.3">
      <c r="P4456" t="s">
        <v>5304</v>
      </c>
    </row>
    <row r="4457" spans="16:16" x14ac:dyDescent="0.3">
      <c r="P4457" t="s">
        <v>5305</v>
      </c>
    </row>
    <row r="4458" spans="16:16" x14ac:dyDescent="0.3">
      <c r="P4458" t="s">
        <v>5306</v>
      </c>
    </row>
    <row r="4459" spans="16:16" x14ac:dyDescent="0.3">
      <c r="P4459" t="s">
        <v>5307</v>
      </c>
    </row>
    <row r="4460" spans="16:16" x14ac:dyDescent="0.3">
      <c r="P4460" t="s">
        <v>5308</v>
      </c>
    </row>
    <row r="4461" spans="16:16" x14ac:dyDescent="0.3">
      <c r="P4461" t="s">
        <v>5309</v>
      </c>
    </row>
    <row r="4462" spans="16:16" x14ac:dyDescent="0.3">
      <c r="P4462" t="s">
        <v>5310</v>
      </c>
    </row>
    <row r="4463" spans="16:16" x14ac:dyDescent="0.3">
      <c r="P4463" t="s">
        <v>5311</v>
      </c>
    </row>
    <row r="4464" spans="16:16" x14ac:dyDescent="0.3">
      <c r="P4464" t="s">
        <v>5312</v>
      </c>
    </row>
    <row r="4465" spans="16:16" x14ac:dyDescent="0.3">
      <c r="P4465" t="s">
        <v>5313</v>
      </c>
    </row>
    <row r="4466" spans="16:16" x14ac:dyDescent="0.3">
      <c r="P4466" t="s">
        <v>5314</v>
      </c>
    </row>
    <row r="4467" spans="16:16" x14ac:dyDescent="0.3">
      <c r="P4467" t="s">
        <v>5315</v>
      </c>
    </row>
    <row r="4468" spans="16:16" x14ac:dyDescent="0.3">
      <c r="P4468" t="s">
        <v>5316</v>
      </c>
    </row>
    <row r="4469" spans="16:16" x14ac:dyDescent="0.3">
      <c r="P4469" t="s">
        <v>5317</v>
      </c>
    </row>
    <row r="4470" spans="16:16" x14ac:dyDescent="0.3">
      <c r="P4470" t="s">
        <v>5318</v>
      </c>
    </row>
    <row r="4471" spans="16:16" x14ac:dyDescent="0.3">
      <c r="P4471" t="s">
        <v>5319</v>
      </c>
    </row>
    <row r="4472" spans="16:16" x14ac:dyDescent="0.3">
      <c r="P4472" t="s">
        <v>5320</v>
      </c>
    </row>
    <row r="4473" spans="16:16" x14ac:dyDescent="0.3">
      <c r="P4473" t="s">
        <v>5321</v>
      </c>
    </row>
    <row r="4474" spans="16:16" x14ac:dyDescent="0.3">
      <c r="P4474" t="s">
        <v>5322</v>
      </c>
    </row>
    <row r="4475" spans="16:16" x14ac:dyDescent="0.3">
      <c r="P4475" t="s">
        <v>5323</v>
      </c>
    </row>
    <row r="4476" spans="16:16" x14ac:dyDescent="0.3">
      <c r="P4476" t="s">
        <v>5324</v>
      </c>
    </row>
    <row r="4477" spans="16:16" x14ac:dyDescent="0.3">
      <c r="P4477" t="s">
        <v>5325</v>
      </c>
    </row>
    <row r="4478" spans="16:16" x14ac:dyDescent="0.3">
      <c r="P4478" t="s">
        <v>5326</v>
      </c>
    </row>
    <row r="4479" spans="16:16" x14ac:dyDescent="0.3">
      <c r="P4479" t="s">
        <v>5327</v>
      </c>
    </row>
    <row r="4480" spans="16:16" x14ac:dyDescent="0.3">
      <c r="P4480" t="s">
        <v>5328</v>
      </c>
    </row>
    <row r="4481" spans="16:16" x14ac:dyDescent="0.3">
      <c r="P4481" t="s">
        <v>5329</v>
      </c>
    </row>
    <row r="4482" spans="16:16" x14ac:dyDescent="0.3">
      <c r="P4482" t="s">
        <v>5330</v>
      </c>
    </row>
    <row r="4483" spans="16:16" x14ac:dyDescent="0.3">
      <c r="P4483" t="s">
        <v>5331</v>
      </c>
    </row>
    <row r="4484" spans="16:16" x14ac:dyDescent="0.3">
      <c r="P4484" t="s">
        <v>5332</v>
      </c>
    </row>
    <row r="4485" spans="16:16" x14ac:dyDescent="0.3">
      <c r="P4485" t="s">
        <v>5333</v>
      </c>
    </row>
    <row r="4486" spans="16:16" x14ac:dyDescent="0.3">
      <c r="P4486" t="s">
        <v>5334</v>
      </c>
    </row>
    <row r="4487" spans="16:16" x14ac:dyDescent="0.3">
      <c r="P4487" t="s">
        <v>5335</v>
      </c>
    </row>
    <row r="4488" spans="16:16" x14ac:dyDescent="0.3">
      <c r="P4488" t="s">
        <v>5336</v>
      </c>
    </row>
    <row r="4489" spans="16:16" x14ac:dyDescent="0.3">
      <c r="P4489" t="s">
        <v>5337</v>
      </c>
    </row>
    <row r="4490" spans="16:16" x14ac:dyDescent="0.3">
      <c r="P4490" t="s">
        <v>5338</v>
      </c>
    </row>
    <row r="4491" spans="16:16" x14ac:dyDescent="0.3">
      <c r="P4491" t="s">
        <v>5339</v>
      </c>
    </row>
    <row r="4492" spans="16:16" x14ac:dyDescent="0.3">
      <c r="P4492" t="s">
        <v>5340</v>
      </c>
    </row>
    <row r="4493" spans="16:16" x14ac:dyDescent="0.3">
      <c r="P4493" t="s">
        <v>5341</v>
      </c>
    </row>
    <row r="4494" spans="16:16" x14ac:dyDescent="0.3">
      <c r="P4494" t="s">
        <v>5342</v>
      </c>
    </row>
    <row r="4495" spans="16:16" x14ac:dyDescent="0.3">
      <c r="P4495" t="s">
        <v>5343</v>
      </c>
    </row>
    <row r="4496" spans="16:16" x14ac:dyDescent="0.3">
      <c r="P4496" t="s">
        <v>5344</v>
      </c>
    </row>
    <row r="4497" spans="16:16" x14ac:dyDescent="0.3">
      <c r="P4497" t="s">
        <v>5345</v>
      </c>
    </row>
    <row r="4498" spans="16:16" x14ac:dyDescent="0.3">
      <c r="P4498" t="s">
        <v>5346</v>
      </c>
    </row>
    <row r="4499" spans="16:16" x14ac:dyDescent="0.3">
      <c r="P4499" t="s">
        <v>5347</v>
      </c>
    </row>
    <row r="4500" spans="16:16" x14ac:dyDescent="0.3">
      <c r="P4500" t="s">
        <v>5348</v>
      </c>
    </row>
    <row r="4501" spans="16:16" x14ac:dyDescent="0.3">
      <c r="P4501" t="s">
        <v>5349</v>
      </c>
    </row>
    <row r="4502" spans="16:16" x14ac:dyDescent="0.3">
      <c r="P4502" t="s">
        <v>5350</v>
      </c>
    </row>
    <row r="4503" spans="16:16" x14ac:dyDescent="0.3">
      <c r="P4503" t="s">
        <v>5351</v>
      </c>
    </row>
    <row r="4504" spans="16:16" x14ac:dyDescent="0.3">
      <c r="P4504" t="s">
        <v>5352</v>
      </c>
    </row>
    <row r="4505" spans="16:16" x14ac:dyDescent="0.3">
      <c r="P4505" t="s">
        <v>5353</v>
      </c>
    </row>
    <row r="4506" spans="16:16" x14ac:dyDescent="0.3">
      <c r="P4506" t="s">
        <v>5354</v>
      </c>
    </row>
    <row r="4507" spans="16:16" x14ac:dyDescent="0.3">
      <c r="P4507" t="s">
        <v>5355</v>
      </c>
    </row>
    <row r="4508" spans="16:16" x14ac:dyDescent="0.3">
      <c r="P4508" t="s">
        <v>5356</v>
      </c>
    </row>
    <row r="4509" spans="16:16" x14ac:dyDescent="0.3">
      <c r="P4509" t="s">
        <v>5357</v>
      </c>
    </row>
    <row r="4510" spans="16:16" x14ac:dyDescent="0.3">
      <c r="P4510" t="s">
        <v>5358</v>
      </c>
    </row>
    <row r="4511" spans="16:16" x14ac:dyDescent="0.3">
      <c r="P4511" t="s">
        <v>5359</v>
      </c>
    </row>
    <row r="4512" spans="16:16" x14ac:dyDescent="0.3">
      <c r="P4512" t="s">
        <v>5360</v>
      </c>
    </row>
    <row r="4513" spans="16:16" x14ac:dyDescent="0.3">
      <c r="P4513" t="s">
        <v>5361</v>
      </c>
    </row>
    <row r="4514" spans="16:16" x14ac:dyDescent="0.3">
      <c r="P4514" t="s">
        <v>5362</v>
      </c>
    </row>
    <row r="4515" spans="16:16" x14ac:dyDescent="0.3">
      <c r="P4515" t="s">
        <v>5363</v>
      </c>
    </row>
    <row r="4516" spans="16:16" x14ac:dyDescent="0.3">
      <c r="P4516" t="s">
        <v>5364</v>
      </c>
    </row>
    <row r="4517" spans="16:16" x14ac:dyDescent="0.3">
      <c r="P4517" t="s">
        <v>5365</v>
      </c>
    </row>
    <row r="4518" spans="16:16" x14ac:dyDescent="0.3">
      <c r="P4518" t="s">
        <v>5366</v>
      </c>
    </row>
    <row r="4519" spans="16:16" x14ac:dyDescent="0.3">
      <c r="P4519" t="s">
        <v>5367</v>
      </c>
    </row>
    <row r="4520" spans="16:16" x14ac:dyDescent="0.3">
      <c r="P4520" t="s">
        <v>5368</v>
      </c>
    </row>
    <row r="4521" spans="16:16" x14ac:dyDescent="0.3">
      <c r="P4521" t="s">
        <v>5369</v>
      </c>
    </row>
    <row r="4522" spans="16:16" x14ac:dyDescent="0.3">
      <c r="P4522" t="s">
        <v>5370</v>
      </c>
    </row>
    <row r="4523" spans="16:16" x14ac:dyDescent="0.3">
      <c r="P4523" t="s">
        <v>5371</v>
      </c>
    </row>
    <row r="4524" spans="16:16" x14ac:dyDescent="0.3">
      <c r="P4524" t="s">
        <v>5372</v>
      </c>
    </row>
    <row r="4525" spans="16:16" x14ac:dyDescent="0.3">
      <c r="P4525" t="s">
        <v>5373</v>
      </c>
    </row>
    <row r="4526" spans="16:16" x14ac:dyDescent="0.3">
      <c r="P4526" t="s">
        <v>5374</v>
      </c>
    </row>
    <row r="4527" spans="16:16" x14ac:dyDescent="0.3">
      <c r="P4527" t="s">
        <v>5375</v>
      </c>
    </row>
    <row r="4528" spans="16:16" x14ac:dyDescent="0.3">
      <c r="P4528" t="s">
        <v>5376</v>
      </c>
    </row>
    <row r="4529" spans="16:16" x14ac:dyDescent="0.3">
      <c r="P4529" t="s">
        <v>5377</v>
      </c>
    </row>
    <row r="4530" spans="16:16" x14ac:dyDescent="0.3">
      <c r="P4530" t="s">
        <v>5378</v>
      </c>
    </row>
    <row r="4531" spans="16:16" x14ac:dyDescent="0.3">
      <c r="P4531" t="s">
        <v>5379</v>
      </c>
    </row>
    <row r="4532" spans="16:16" x14ac:dyDescent="0.3">
      <c r="P4532" t="s">
        <v>5380</v>
      </c>
    </row>
    <row r="4533" spans="16:16" x14ac:dyDescent="0.3">
      <c r="P4533" t="s">
        <v>5381</v>
      </c>
    </row>
    <row r="4534" spans="16:16" x14ac:dyDescent="0.3">
      <c r="P4534" t="s">
        <v>5382</v>
      </c>
    </row>
    <row r="4535" spans="16:16" x14ac:dyDescent="0.3">
      <c r="P4535" t="s">
        <v>5383</v>
      </c>
    </row>
    <row r="4536" spans="16:16" x14ac:dyDescent="0.3">
      <c r="P4536" t="s">
        <v>5384</v>
      </c>
    </row>
    <row r="4537" spans="16:16" x14ac:dyDescent="0.3">
      <c r="P4537" t="s">
        <v>5385</v>
      </c>
    </row>
    <row r="4538" spans="16:16" x14ac:dyDescent="0.3">
      <c r="P4538" t="s">
        <v>5386</v>
      </c>
    </row>
    <row r="4539" spans="16:16" x14ac:dyDescent="0.3">
      <c r="P4539" t="s">
        <v>5387</v>
      </c>
    </row>
    <row r="4540" spans="16:16" x14ac:dyDescent="0.3">
      <c r="P4540" t="s">
        <v>5388</v>
      </c>
    </row>
    <row r="4541" spans="16:16" x14ac:dyDescent="0.3">
      <c r="P4541" t="s">
        <v>5389</v>
      </c>
    </row>
    <row r="4542" spans="16:16" x14ac:dyDescent="0.3">
      <c r="P4542" t="s">
        <v>5390</v>
      </c>
    </row>
    <row r="4543" spans="16:16" x14ac:dyDescent="0.3">
      <c r="P4543" t="s">
        <v>5391</v>
      </c>
    </row>
    <row r="4544" spans="16:16" x14ac:dyDescent="0.3">
      <c r="P4544" t="s">
        <v>5392</v>
      </c>
    </row>
    <row r="4545" spans="16:16" x14ac:dyDescent="0.3">
      <c r="P4545" t="s">
        <v>5393</v>
      </c>
    </row>
    <row r="4546" spans="16:16" x14ac:dyDescent="0.3">
      <c r="P4546" t="s">
        <v>5394</v>
      </c>
    </row>
    <row r="4547" spans="16:16" x14ac:dyDescent="0.3">
      <c r="P4547" t="s">
        <v>5395</v>
      </c>
    </row>
    <row r="4548" spans="16:16" x14ac:dyDescent="0.3">
      <c r="P4548" t="s">
        <v>5396</v>
      </c>
    </row>
    <row r="4549" spans="16:16" x14ac:dyDescent="0.3">
      <c r="P4549" t="s">
        <v>5397</v>
      </c>
    </row>
    <row r="4550" spans="16:16" x14ac:dyDescent="0.3">
      <c r="P4550" t="s">
        <v>5398</v>
      </c>
    </row>
    <row r="4551" spans="16:16" x14ac:dyDescent="0.3">
      <c r="P4551" t="s">
        <v>5399</v>
      </c>
    </row>
    <row r="4552" spans="16:16" x14ac:dyDescent="0.3">
      <c r="P4552" t="s">
        <v>5400</v>
      </c>
    </row>
    <row r="4553" spans="16:16" x14ac:dyDescent="0.3">
      <c r="P4553" t="s">
        <v>5401</v>
      </c>
    </row>
    <row r="4554" spans="16:16" x14ac:dyDescent="0.3">
      <c r="P4554" t="s">
        <v>5402</v>
      </c>
    </row>
    <row r="4555" spans="16:16" x14ac:dyDescent="0.3">
      <c r="P4555" t="s">
        <v>5403</v>
      </c>
    </row>
    <row r="4556" spans="16:16" x14ac:dyDescent="0.3">
      <c r="P4556" t="s">
        <v>5404</v>
      </c>
    </row>
    <row r="4557" spans="16:16" x14ac:dyDescent="0.3">
      <c r="P4557" t="s">
        <v>5405</v>
      </c>
    </row>
    <row r="4558" spans="16:16" x14ac:dyDescent="0.3">
      <c r="P4558" t="s">
        <v>5406</v>
      </c>
    </row>
    <row r="4559" spans="16:16" x14ac:dyDescent="0.3">
      <c r="P4559" t="s">
        <v>5407</v>
      </c>
    </row>
    <row r="4560" spans="16:16" x14ac:dyDescent="0.3">
      <c r="P4560" t="s">
        <v>5408</v>
      </c>
    </row>
    <row r="4561" spans="16:16" x14ac:dyDescent="0.3">
      <c r="P4561" t="s">
        <v>5409</v>
      </c>
    </row>
    <row r="4562" spans="16:16" x14ac:dyDescent="0.3">
      <c r="P4562" t="s">
        <v>5410</v>
      </c>
    </row>
    <row r="4563" spans="16:16" x14ac:dyDescent="0.3">
      <c r="P4563" t="s">
        <v>5411</v>
      </c>
    </row>
    <row r="4564" spans="16:16" x14ac:dyDescent="0.3">
      <c r="P4564" t="s">
        <v>5412</v>
      </c>
    </row>
    <row r="4565" spans="16:16" x14ac:dyDescent="0.3">
      <c r="P4565" t="s">
        <v>5413</v>
      </c>
    </row>
    <row r="4566" spans="16:16" x14ac:dyDescent="0.3">
      <c r="P4566" t="s">
        <v>5414</v>
      </c>
    </row>
    <row r="4567" spans="16:16" x14ac:dyDescent="0.3">
      <c r="P4567" t="s">
        <v>5415</v>
      </c>
    </row>
    <row r="4568" spans="16:16" x14ac:dyDescent="0.3">
      <c r="P4568" t="s">
        <v>5416</v>
      </c>
    </row>
    <row r="4569" spans="16:16" x14ac:dyDescent="0.3">
      <c r="P4569" t="s">
        <v>5417</v>
      </c>
    </row>
    <row r="4570" spans="16:16" x14ac:dyDescent="0.3">
      <c r="P4570" t="s">
        <v>5418</v>
      </c>
    </row>
    <row r="4571" spans="16:16" x14ac:dyDescent="0.3">
      <c r="P4571" t="s">
        <v>5419</v>
      </c>
    </row>
    <row r="4572" spans="16:16" x14ac:dyDescent="0.3">
      <c r="P4572" t="s">
        <v>5420</v>
      </c>
    </row>
    <row r="4573" spans="16:16" x14ac:dyDescent="0.3">
      <c r="P4573" t="s">
        <v>5421</v>
      </c>
    </row>
    <row r="4574" spans="16:16" x14ac:dyDescent="0.3">
      <c r="P4574" t="s">
        <v>5422</v>
      </c>
    </row>
    <row r="4575" spans="16:16" x14ac:dyDescent="0.3">
      <c r="P4575" t="s">
        <v>5423</v>
      </c>
    </row>
    <row r="4576" spans="16:16" x14ac:dyDescent="0.3">
      <c r="P4576" t="s">
        <v>5424</v>
      </c>
    </row>
    <row r="4577" spans="16:16" x14ac:dyDescent="0.3">
      <c r="P4577" t="s">
        <v>5425</v>
      </c>
    </row>
    <row r="4578" spans="16:16" x14ac:dyDescent="0.3">
      <c r="P4578" t="s">
        <v>5426</v>
      </c>
    </row>
    <row r="4579" spans="16:16" x14ac:dyDescent="0.3">
      <c r="P4579" t="s">
        <v>5427</v>
      </c>
    </row>
    <row r="4580" spans="16:16" x14ac:dyDescent="0.3">
      <c r="P4580" t="s">
        <v>5428</v>
      </c>
    </row>
    <row r="4581" spans="16:16" x14ac:dyDescent="0.3">
      <c r="P4581" t="s">
        <v>5429</v>
      </c>
    </row>
    <row r="4582" spans="16:16" x14ac:dyDescent="0.3">
      <c r="P4582" t="s">
        <v>5430</v>
      </c>
    </row>
    <row r="4583" spans="16:16" x14ac:dyDescent="0.3">
      <c r="P4583" t="s">
        <v>5431</v>
      </c>
    </row>
    <row r="4584" spans="16:16" x14ac:dyDescent="0.3">
      <c r="P4584" t="s">
        <v>5432</v>
      </c>
    </row>
    <row r="4585" spans="16:16" x14ac:dyDescent="0.3">
      <c r="P4585" t="s">
        <v>5433</v>
      </c>
    </row>
    <row r="4586" spans="16:16" x14ac:dyDescent="0.3">
      <c r="P4586" t="s">
        <v>5434</v>
      </c>
    </row>
    <row r="4587" spans="16:16" x14ac:dyDescent="0.3">
      <c r="P4587" t="s">
        <v>5435</v>
      </c>
    </row>
    <row r="4588" spans="16:16" x14ac:dyDescent="0.3">
      <c r="P4588" t="s">
        <v>5436</v>
      </c>
    </row>
    <row r="4589" spans="16:16" x14ac:dyDescent="0.3">
      <c r="P4589" t="s">
        <v>5437</v>
      </c>
    </row>
    <row r="4590" spans="16:16" x14ac:dyDescent="0.3">
      <c r="P4590" t="s">
        <v>5438</v>
      </c>
    </row>
    <row r="4591" spans="16:16" x14ac:dyDescent="0.3">
      <c r="P4591" t="s">
        <v>5439</v>
      </c>
    </row>
    <row r="4592" spans="16:16" x14ac:dyDescent="0.3">
      <c r="P4592" t="s">
        <v>5440</v>
      </c>
    </row>
    <row r="4593" spans="16:16" x14ac:dyDescent="0.3">
      <c r="P4593" t="s">
        <v>5441</v>
      </c>
    </row>
    <row r="4594" spans="16:16" x14ac:dyDescent="0.3">
      <c r="P4594" t="s">
        <v>5442</v>
      </c>
    </row>
    <row r="4595" spans="16:16" x14ac:dyDescent="0.3">
      <c r="P4595" t="s">
        <v>5443</v>
      </c>
    </row>
    <row r="4596" spans="16:16" x14ac:dyDescent="0.3">
      <c r="P4596" t="s">
        <v>5444</v>
      </c>
    </row>
    <row r="4597" spans="16:16" x14ac:dyDescent="0.3">
      <c r="P4597" t="s">
        <v>5445</v>
      </c>
    </row>
    <row r="4598" spans="16:16" x14ac:dyDescent="0.3">
      <c r="P4598" t="s">
        <v>5446</v>
      </c>
    </row>
    <row r="4599" spans="16:16" x14ac:dyDescent="0.3">
      <c r="P4599" t="s">
        <v>5447</v>
      </c>
    </row>
    <row r="4600" spans="16:16" x14ac:dyDescent="0.3">
      <c r="P4600" t="s">
        <v>5448</v>
      </c>
    </row>
    <row r="4601" spans="16:16" x14ac:dyDescent="0.3">
      <c r="P4601" t="s">
        <v>5449</v>
      </c>
    </row>
    <row r="4602" spans="16:16" x14ac:dyDescent="0.3">
      <c r="P4602" t="s">
        <v>5450</v>
      </c>
    </row>
    <row r="4603" spans="16:16" x14ac:dyDescent="0.3">
      <c r="P4603" t="s">
        <v>5451</v>
      </c>
    </row>
    <row r="4604" spans="16:16" x14ac:dyDescent="0.3">
      <c r="P4604" t="s">
        <v>5452</v>
      </c>
    </row>
    <row r="4605" spans="16:16" x14ac:dyDescent="0.3">
      <c r="P4605" t="s">
        <v>5453</v>
      </c>
    </row>
    <row r="4606" spans="16:16" x14ac:dyDescent="0.3">
      <c r="P4606" t="s">
        <v>5454</v>
      </c>
    </row>
    <row r="4607" spans="16:16" x14ac:dyDescent="0.3">
      <c r="P4607" t="s">
        <v>5455</v>
      </c>
    </row>
    <row r="4608" spans="16:16" x14ac:dyDescent="0.3">
      <c r="P4608" t="s">
        <v>5456</v>
      </c>
    </row>
    <row r="4609" spans="16:16" x14ac:dyDescent="0.3">
      <c r="P4609" t="s">
        <v>5457</v>
      </c>
    </row>
    <row r="4610" spans="16:16" x14ac:dyDescent="0.3">
      <c r="P4610" t="s">
        <v>5458</v>
      </c>
    </row>
    <row r="4611" spans="16:16" x14ac:dyDescent="0.3">
      <c r="P4611" t="s">
        <v>5459</v>
      </c>
    </row>
    <row r="4612" spans="16:16" x14ac:dyDescent="0.3">
      <c r="P4612" t="s">
        <v>5460</v>
      </c>
    </row>
    <row r="4613" spans="16:16" x14ac:dyDescent="0.3">
      <c r="P4613" t="s">
        <v>5461</v>
      </c>
    </row>
    <row r="4614" spans="16:16" x14ac:dyDescent="0.3">
      <c r="P4614" t="s">
        <v>5462</v>
      </c>
    </row>
    <row r="4615" spans="16:16" x14ac:dyDescent="0.3">
      <c r="P4615" t="s">
        <v>5463</v>
      </c>
    </row>
    <row r="4616" spans="16:16" x14ac:dyDescent="0.3">
      <c r="P4616" t="s">
        <v>5464</v>
      </c>
    </row>
    <row r="4617" spans="16:16" x14ac:dyDescent="0.3">
      <c r="P4617" t="s">
        <v>5465</v>
      </c>
    </row>
    <row r="4618" spans="16:16" x14ac:dyDescent="0.3">
      <c r="P4618" t="s">
        <v>5466</v>
      </c>
    </row>
    <row r="4619" spans="16:16" x14ac:dyDescent="0.3">
      <c r="P4619" t="s">
        <v>5467</v>
      </c>
    </row>
    <row r="4620" spans="16:16" x14ac:dyDescent="0.3">
      <c r="P4620" t="s">
        <v>5468</v>
      </c>
    </row>
    <row r="4621" spans="16:16" x14ac:dyDescent="0.3">
      <c r="P4621" t="s">
        <v>5469</v>
      </c>
    </row>
    <row r="4622" spans="16:16" x14ac:dyDescent="0.3">
      <c r="P4622" t="s">
        <v>5470</v>
      </c>
    </row>
    <row r="4623" spans="16:16" x14ac:dyDescent="0.3">
      <c r="P4623" t="s">
        <v>5471</v>
      </c>
    </row>
    <row r="4624" spans="16:16" x14ac:dyDescent="0.3">
      <c r="P4624" t="s">
        <v>5472</v>
      </c>
    </row>
    <row r="4625" spans="16:16" x14ac:dyDescent="0.3">
      <c r="P4625" t="s">
        <v>5473</v>
      </c>
    </row>
    <row r="4626" spans="16:16" x14ac:dyDescent="0.3">
      <c r="P4626" t="s">
        <v>5474</v>
      </c>
    </row>
    <row r="4627" spans="16:16" x14ac:dyDescent="0.3">
      <c r="P4627" t="s">
        <v>5475</v>
      </c>
    </row>
    <row r="4628" spans="16:16" x14ac:dyDescent="0.3">
      <c r="P4628" t="s">
        <v>5476</v>
      </c>
    </row>
    <row r="4629" spans="16:16" x14ac:dyDescent="0.3">
      <c r="P4629" t="s">
        <v>5477</v>
      </c>
    </row>
    <row r="4630" spans="16:16" x14ac:dyDescent="0.3">
      <c r="P4630" t="s">
        <v>5478</v>
      </c>
    </row>
    <row r="4631" spans="16:16" x14ac:dyDescent="0.3">
      <c r="P4631" t="s">
        <v>5479</v>
      </c>
    </row>
    <row r="4632" spans="16:16" x14ac:dyDescent="0.3">
      <c r="P4632" t="s">
        <v>5480</v>
      </c>
    </row>
    <row r="4633" spans="16:16" x14ac:dyDescent="0.3">
      <c r="P4633" t="s">
        <v>5481</v>
      </c>
    </row>
    <row r="4634" spans="16:16" x14ac:dyDescent="0.3">
      <c r="P4634" t="s">
        <v>5482</v>
      </c>
    </row>
    <row r="4635" spans="16:16" x14ac:dyDescent="0.3">
      <c r="P4635" t="s">
        <v>5483</v>
      </c>
    </row>
    <row r="4636" spans="16:16" x14ac:dyDescent="0.3">
      <c r="P4636" t="s">
        <v>5484</v>
      </c>
    </row>
    <row r="4637" spans="16:16" x14ac:dyDescent="0.3">
      <c r="P4637" t="s">
        <v>5485</v>
      </c>
    </row>
    <row r="4638" spans="16:16" x14ac:dyDescent="0.3">
      <c r="P4638" t="s">
        <v>5486</v>
      </c>
    </row>
    <row r="4639" spans="16:16" x14ac:dyDescent="0.3">
      <c r="P4639" t="s">
        <v>5487</v>
      </c>
    </row>
    <row r="4640" spans="16:16" x14ac:dyDescent="0.3">
      <c r="P4640" t="s">
        <v>5488</v>
      </c>
    </row>
    <row r="4641" spans="16:16" x14ac:dyDescent="0.3">
      <c r="P4641" t="s">
        <v>5489</v>
      </c>
    </row>
    <row r="4642" spans="16:16" x14ac:dyDescent="0.3">
      <c r="P4642" t="s">
        <v>5490</v>
      </c>
    </row>
    <row r="4643" spans="16:16" x14ac:dyDescent="0.3">
      <c r="P4643" t="s">
        <v>5491</v>
      </c>
    </row>
    <row r="4644" spans="16:16" x14ac:dyDescent="0.3">
      <c r="P4644" t="s">
        <v>5492</v>
      </c>
    </row>
    <row r="4645" spans="16:16" x14ac:dyDescent="0.3">
      <c r="P4645" t="s">
        <v>5493</v>
      </c>
    </row>
    <row r="4646" spans="16:16" x14ac:dyDescent="0.3">
      <c r="P4646" t="s">
        <v>5494</v>
      </c>
    </row>
    <row r="4647" spans="16:16" x14ac:dyDescent="0.3">
      <c r="P4647" t="s">
        <v>5495</v>
      </c>
    </row>
    <row r="4648" spans="16:16" x14ac:dyDescent="0.3">
      <c r="P4648" t="s">
        <v>5496</v>
      </c>
    </row>
    <row r="4649" spans="16:16" x14ac:dyDescent="0.3">
      <c r="P4649" t="s">
        <v>5497</v>
      </c>
    </row>
    <row r="4650" spans="16:16" x14ac:dyDescent="0.3">
      <c r="P4650" t="s">
        <v>5498</v>
      </c>
    </row>
    <row r="4651" spans="16:16" x14ac:dyDescent="0.3">
      <c r="P4651" t="s">
        <v>5499</v>
      </c>
    </row>
    <row r="4652" spans="16:16" x14ac:dyDescent="0.3">
      <c r="P4652" t="s">
        <v>5500</v>
      </c>
    </row>
    <row r="4653" spans="16:16" x14ac:dyDescent="0.3">
      <c r="P4653" t="s">
        <v>5501</v>
      </c>
    </row>
    <row r="4654" spans="16:16" x14ac:dyDescent="0.3">
      <c r="P4654" t="s">
        <v>5502</v>
      </c>
    </row>
    <row r="4655" spans="16:16" x14ac:dyDescent="0.3">
      <c r="P4655" t="s">
        <v>5503</v>
      </c>
    </row>
    <row r="4656" spans="16:16" x14ac:dyDescent="0.3">
      <c r="P4656" t="s">
        <v>5504</v>
      </c>
    </row>
    <row r="4657" spans="16:16" x14ac:dyDescent="0.3">
      <c r="P4657" t="s">
        <v>5505</v>
      </c>
    </row>
    <row r="4658" spans="16:16" x14ac:dyDescent="0.3">
      <c r="P4658" t="s">
        <v>5506</v>
      </c>
    </row>
    <row r="4659" spans="16:16" x14ac:dyDescent="0.3">
      <c r="P4659" t="s">
        <v>5507</v>
      </c>
    </row>
    <row r="4660" spans="16:16" x14ac:dyDescent="0.3">
      <c r="P4660" t="s">
        <v>5508</v>
      </c>
    </row>
    <row r="4661" spans="16:16" x14ac:dyDescent="0.3">
      <c r="P4661" t="s">
        <v>5509</v>
      </c>
    </row>
    <row r="4662" spans="16:16" x14ac:dyDescent="0.3">
      <c r="P4662" t="s">
        <v>5510</v>
      </c>
    </row>
    <row r="4663" spans="16:16" x14ac:dyDescent="0.3">
      <c r="P4663" t="s">
        <v>5511</v>
      </c>
    </row>
    <row r="4664" spans="16:16" x14ac:dyDescent="0.3">
      <c r="P4664" t="s">
        <v>5512</v>
      </c>
    </row>
    <row r="4665" spans="16:16" x14ac:dyDescent="0.3">
      <c r="P4665" t="s">
        <v>5513</v>
      </c>
    </row>
    <row r="4666" spans="16:16" x14ac:dyDescent="0.3">
      <c r="P4666" t="s">
        <v>5514</v>
      </c>
    </row>
    <row r="4667" spans="16:16" x14ac:dyDescent="0.3">
      <c r="P4667" t="s">
        <v>5515</v>
      </c>
    </row>
    <row r="4668" spans="16:16" x14ac:dyDescent="0.3">
      <c r="P4668" t="s">
        <v>5516</v>
      </c>
    </row>
    <row r="4669" spans="16:16" x14ac:dyDescent="0.3">
      <c r="P4669" t="s">
        <v>5517</v>
      </c>
    </row>
    <row r="4670" spans="16:16" x14ac:dyDescent="0.3">
      <c r="P4670" t="s">
        <v>5518</v>
      </c>
    </row>
    <row r="4671" spans="16:16" x14ac:dyDescent="0.3">
      <c r="P4671" t="s">
        <v>5519</v>
      </c>
    </row>
    <row r="4672" spans="16:16" x14ac:dyDescent="0.3">
      <c r="P4672" t="s">
        <v>5520</v>
      </c>
    </row>
    <row r="4673" spans="16:16" x14ac:dyDescent="0.3">
      <c r="P4673" t="s">
        <v>5521</v>
      </c>
    </row>
    <row r="4674" spans="16:16" x14ac:dyDescent="0.3">
      <c r="P4674" t="s">
        <v>5522</v>
      </c>
    </row>
    <row r="4675" spans="16:16" x14ac:dyDescent="0.3">
      <c r="P4675" t="s">
        <v>5523</v>
      </c>
    </row>
    <row r="4676" spans="16:16" x14ac:dyDescent="0.3">
      <c r="P4676" t="s">
        <v>5524</v>
      </c>
    </row>
    <row r="4677" spans="16:16" x14ac:dyDescent="0.3">
      <c r="P4677" t="s">
        <v>5525</v>
      </c>
    </row>
    <row r="4678" spans="16:16" x14ac:dyDescent="0.3">
      <c r="P4678" t="s">
        <v>5526</v>
      </c>
    </row>
    <row r="4679" spans="16:16" x14ac:dyDescent="0.3">
      <c r="P4679" t="s">
        <v>5527</v>
      </c>
    </row>
    <row r="4680" spans="16:16" x14ac:dyDescent="0.3">
      <c r="P4680" t="s">
        <v>5528</v>
      </c>
    </row>
    <row r="4681" spans="16:16" x14ac:dyDescent="0.3">
      <c r="P4681" t="s">
        <v>5529</v>
      </c>
    </row>
    <row r="4682" spans="16:16" x14ac:dyDescent="0.3">
      <c r="P4682" t="s">
        <v>5530</v>
      </c>
    </row>
    <row r="4683" spans="16:16" x14ac:dyDescent="0.3">
      <c r="P4683" t="s">
        <v>5531</v>
      </c>
    </row>
    <row r="4684" spans="16:16" x14ac:dyDescent="0.3">
      <c r="P4684" t="s">
        <v>5532</v>
      </c>
    </row>
    <row r="4685" spans="16:16" x14ac:dyDescent="0.3">
      <c r="P4685" t="s">
        <v>5533</v>
      </c>
    </row>
    <row r="4686" spans="16:16" x14ac:dyDescent="0.3">
      <c r="P4686" t="s">
        <v>5534</v>
      </c>
    </row>
    <row r="4687" spans="16:16" x14ac:dyDescent="0.3">
      <c r="P4687" t="s">
        <v>5535</v>
      </c>
    </row>
    <row r="4688" spans="16:16" x14ac:dyDescent="0.3">
      <c r="P4688" t="s">
        <v>5536</v>
      </c>
    </row>
    <row r="4689" spans="16:16" x14ac:dyDescent="0.3">
      <c r="P4689" t="s">
        <v>5537</v>
      </c>
    </row>
    <row r="4690" spans="16:16" x14ac:dyDescent="0.3">
      <c r="P4690" t="s">
        <v>5538</v>
      </c>
    </row>
    <row r="4691" spans="16:16" x14ac:dyDescent="0.3">
      <c r="P4691" t="s">
        <v>5539</v>
      </c>
    </row>
    <row r="4692" spans="16:16" x14ac:dyDescent="0.3">
      <c r="P4692" t="s">
        <v>5540</v>
      </c>
    </row>
    <row r="4693" spans="16:16" x14ac:dyDescent="0.3">
      <c r="P4693" t="s">
        <v>5541</v>
      </c>
    </row>
    <row r="4694" spans="16:16" x14ac:dyDescent="0.3">
      <c r="P4694" t="s">
        <v>5542</v>
      </c>
    </row>
    <row r="4695" spans="16:16" x14ac:dyDescent="0.3">
      <c r="P4695" t="s">
        <v>5543</v>
      </c>
    </row>
    <row r="4696" spans="16:16" x14ac:dyDescent="0.3">
      <c r="P4696" t="s">
        <v>5544</v>
      </c>
    </row>
    <row r="4697" spans="16:16" x14ac:dyDescent="0.3">
      <c r="P4697" t="s">
        <v>5545</v>
      </c>
    </row>
    <row r="4698" spans="16:16" x14ac:dyDescent="0.3">
      <c r="P4698" t="s">
        <v>5546</v>
      </c>
    </row>
    <row r="4699" spans="16:16" x14ac:dyDescent="0.3">
      <c r="P4699" t="s">
        <v>5547</v>
      </c>
    </row>
    <row r="4700" spans="16:16" x14ac:dyDescent="0.3">
      <c r="P4700" t="s">
        <v>5548</v>
      </c>
    </row>
    <row r="4701" spans="16:16" x14ac:dyDescent="0.3">
      <c r="P4701" t="s">
        <v>5549</v>
      </c>
    </row>
    <row r="4702" spans="16:16" x14ac:dyDescent="0.3">
      <c r="P4702" t="s">
        <v>5550</v>
      </c>
    </row>
    <row r="4703" spans="16:16" x14ac:dyDescent="0.3">
      <c r="P4703" t="s">
        <v>5551</v>
      </c>
    </row>
    <row r="4704" spans="16:16" x14ac:dyDescent="0.3">
      <c r="P4704" t="s">
        <v>5552</v>
      </c>
    </row>
    <row r="4705" spans="16:16" x14ac:dyDescent="0.3">
      <c r="P4705" t="s">
        <v>5553</v>
      </c>
    </row>
    <row r="4706" spans="16:16" x14ac:dyDescent="0.3">
      <c r="P4706" t="s">
        <v>5554</v>
      </c>
    </row>
    <row r="4707" spans="16:16" x14ac:dyDescent="0.3">
      <c r="P4707" t="s">
        <v>5555</v>
      </c>
    </row>
    <row r="4708" spans="16:16" x14ac:dyDescent="0.3">
      <c r="P4708" t="s">
        <v>5556</v>
      </c>
    </row>
    <row r="4709" spans="16:16" x14ac:dyDescent="0.3">
      <c r="P4709" t="s">
        <v>5557</v>
      </c>
    </row>
    <row r="4710" spans="16:16" x14ac:dyDescent="0.3">
      <c r="P4710" t="s">
        <v>5558</v>
      </c>
    </row>
    <row r="4711" spans="16:16" x14ac:dyDescent="0.3">
      <c r="P4711" t="s">
        <v>5559</v>
      </c>
    </row>
    <row r="4712" spans="16:16" x14ac:dyDescent="0.3">
      <c r="P4712" t="s">
        <v>5560</v>
      </c>
    </row>
    <row r="4713" spans="16:16" x14ac:dyDescent="0.3">
      <c r="P4713" t="s">
        <v>5561</v>
      </c>
    </row>
    <row r="4714" spans="16:16" x14ac:dyDescent="0.3">
      <c r="P4714" t="s">
        <v>5562</v>
      </c>
    </row>
    <row r="4715" spans="16:16" x14ac:dyDescent="0.3">
      <c r="P4715" t="s">
        <v>5563</v>
      </c>
    </row>
    <row r="4716" spans="16:16" x14ac:dyDescent="0.3">
      <c r="P4716" t="s">
        <v>5564</v>
      </c>
    </row>
    <row r="4717" spans="16:16" x14ac:dyDescent="0.3">
      <c r="P4717" t="s">
        <v>5565</v>
      </c>
    </row>
    <row r="4718" spans="16:16" x14ac:dyDescent="0.3">
      <c r="P4718" t="s">
        <v>5566</v>
      </c>
    </row>
    <row r="4719" spans="16:16" x14ac:dyDescent="0.3">
      <c r="P4719" t="s">
        <v>5567</v>
      </c>
    </row>
    <row r="4720" spans="16:16" x14ac:dyDescent="0.3">
      <c r="P4720" t="s">
        <v>5568</v>
      </c>
    </row>
    <row r="4721" spans="16:16" x14ac:dyDescent="0.3">
      <c r="P4721" t="s">
        <v>5569</v>
      </c>
    </row>
    <row r="4722" spans="16:16" x14ac:dyDescent="0.3">
      <c r="P4722" t="s">
        <v>5570</v>
      </c>
    </row>
    <row r="4723" spans="16:16" x14ac:dyDescent="0.3">
      <c r="P4723" t="s">
        <v>5571</v>
      </c>
    </row>
    <row r="4724" spans="16:16" x14ac:dyDescent="0.3">
      <c r="P4724" t="s">
        <v>5572</v>
      </c>
    </row>
    <row r="4725" spans="16:16" x14ac:dyDescent="0.3">
      <c r="P4725" t="s">
        <v>5573</v>
      </c>
    </row>
    <row r="4726" spans="16:16" x14ac:dyDescent="0.3">
      <c r="P4726" t="s">
        <v>5574</v>
      </c>
    </row>
    <row r="4727" spans="16:16" x14ac:dyDescent="0.3">
      <c r="P4727" t="s">
        <v>5575</v>
      </c>
    </row>
    <row r="4728" spans="16:16" x14ac:dyDescent="0.3">
      <c r="P4728" t="s">
        <v>5576</v>
      </c>
    </row>
    <row r="4729" spans="16:16" x14ac:dyDescent="0.3">
      <c r="P4729" t="s">
        <v>5577</v>
      </c>
    </row>
    <row r="4730" spans="16:16" x14ac:dyDescent="0.3">
      <c r="P4730" t="s">
        <v>5578</v>
      </c>
    </row>
    <row r="4731" spans="16:16" x14ac:dyDescent="0.3">
      <c r="P4731" t="s">
        <v>5579</v>
      </c>
    </row>
    <row r="4732" spans="16:16" x14ac:dyDescent="0.3">
      <c r="P4732" t="s">
        <v>5580</v>
      </c>
    </row>
    <row r="4733" spans="16:16" x14ac:dyDescent="0.3">
      <c r="P4733" t="s">
        <v>5581</v>
      </c>
    </row>
    <row r="4734" spans="16:16" x14ac:dyDescent="0.3">
      <c r="P4734" t="s">
        <v>5582</v>
      </c>
    </row>
    <row r="4735" spans="16:16" x14ac:dyDescent="0.3">
      <c r="P4735" t="s">
        <v>5583</v>
      </c>
    </row>
    <row r="4736" spans="16:16" x14ac:dyDescent="0.3">
      <c r="P4736" t="s">
        <v>5584</v>
      </c>
    </row>
    <row r="4737" spans="16:16" x14ac:dyDescent="0.3">
      <c r="P4737" t="s">
        <v>5585</v>
      </c>
    </row>
    <row r="4738" spans="16:16" x14ac:dyDescent="0.3">
      <c r="P4738" t="s">
        <v>5586</v>
      </c>
    </row>
    <row r="4739" spans="16:16" x14ac:dyDescent="0.3">
      <c r="P4739" t="s">
        <v>5587</v>
      </c>
    </row>
    <row r="4740" spans="16:16" x14ac:dyDescent="0.3">
      <c r="P4740" t="s">
        <v>5588</v>
      </c>
    </row>
    <row r="4741" spans="16:16" x14ac:dyDescent="0.3">
      <c r="P4741" t="s">
        <v>5589</v>
      </c>
    </row>
    <row r="4742" spans="16:16" x14ac:dyDescent="0.3">
      <c r="P4742" t="s">
        <v>5590</v>
      </c>
    </row>
    <row r="4743" spans="16:16" x14ac:dyDescent="0.3">
      <c r="P4743" t="s">
        <v>5591</v>
      </c>
    </row>
    <row r="4744" spans="16:16" x14ac:dyDescent="0.3">
      <c r="P4744" t="s">
        <v>5592</v>
      </c>
    </row>
    <row r="4745" spans="16:16" x14ac:dyDescent="0.3">
      <c r="P4745" t="s">
        <v>5593</v>
      </c>
    </row>
    <row r="4746" spans="16:16" x14ac:dyDescent="0.3">
      <c r="P4746" t="s">
        <v>5594</v>
      </c>
    </row>
    <row r="4747" spans="16:16" x14ac:dyDescent="0.3">
      <c r="P4747" t="s">
        <v>5595</v>
      </c>
    </row>
    <row r="4748" spans="16:16" x14ac:dyDescent="0.3">
      <c r="P4748" t="s">
        <v>5596</v>
      </c>
    </row>
    <row r="4749" spans="16:16" x14ac:dyDescent="0.3">
      <c r="P4749" t="s">
        <v>5597</v>
      </c>
    </row>
    <row r="4750" spans="16:16" x14ac:dyDescent="0.3">
      <c r="P4750" t="s">
        <v>5598</v>
      </c>
    </row>
    <row r="4751" spans="16:16" x14ac:dyDescent="0.3">
      <c r="P4751" t="s">
        <v>5599</v>
      </c>
    </row>
    <row r="4752" spans="16:16" x14ac:dyDescent="0.3">
      <c r="P4752" t="s">
        <v>5600</v>
      </c>
    </row>
    <row r="4753" spans="16:16" x14ac:dyDescent="0.3">
      <c r="P4753" t="s">
        <v>5601</v>
      </c>
    </row>
    <row r="4754" spans="16:16" x14ac:dyDescent="0.3">
      <c r="P4754" t="s">
        <v>5602</v>
      </c>
    </row>
    <row r="4755" spans="16:16" x14ac:dyDescent="0.3">
      <c r="P4755" t="s">
        <v>5603</v>
      </c>
    </row>
    <row r="4756" spans="16:16" x14ac:dyDescent="0.3">
      <c r="P4756" t="s">
        <v>5604</v>
      </c>
    </row>
    <row r="4757" spans="16:16" x14ac:dyDescent="0.3">
      <c r="P4757" t="s">
        <v>5605</v>
      </c>
    </row>
    <row r="4758" spans="16:16" x14ac:dyDescent="0.3">
      <c r="P4758" t="s">
        <v>5606</v>
      </c>
    </row>
    <row r="4759" spans="16:16" x14ac:dyDescent="0.3">
      <c r="P4759" t="s">
        <v>5607</v>
      </c>
    </row>
    <row r="4760" spans="16:16" x14ac:dyDescent="0.3">
      <c r="P4760" t="s">
        <v>5608</v>
      </c>
    </row>
    <row r="4761" spans="16:16" x14ac:dyDescent="0.3">
      <c r="P4761" t="s">
        <v>5609</v>
      </c>
    </row>
    <row r="4762" spans="16:16" x14ac:dyDescent="0.3">
      <c r="P4762" t="s">
        <v>5610</v>
      </c>
    </row>
    <row r="4763" spans="16:16" x14ac:dyDescent="0.3">
      <c r="P4763" t="s">
        <v>5611</v>
      </c>
    </row>
    <row r="4764" spans="16:16" x14ac:dyDescent="0.3">
      <c r="P4764" t="s">
        <v>5612</v>
      </c>
    </row>
    <row r="4765" spans="16:16" x14ac:dyDescent="0.3">
      <c r="P4765" t="s">
        <v>5613</v>
      </c>
    </row>
    <row r="4766" spans="16:16" x14ac:dyDescent="0.3">
      <c r="P4766" t="s">
        <v>5614</v>
      </c>
    </row>
    <row r="4767" spans="16:16" x14ac:dyDescent="0.3">
      <c r="P4767" t="s">
        <v>5615</v>
      </c>
    </row>
    <row r="4768" spans="16:16" x14ac:dyDescent="0.3">
      <c r="P4768" t="s">
        <v>5616</v>
      </c>
    </row>
    <row r="4769" spans="16:16" x14ac:dyDescent="0.3">
      <c r="P4769" t="s">
        <v>5617</v>
      </c>
    </row>
    <row r="4770" spans="16:16" x14ac:dyDescent="0.3">
      <c r="P4770" t="s">
        <v>5618</v>
      </c>
    </row>
    <row r="4771" spans="16:16" x14ac:dyDescent="0.3">
      <c r="P4771" t="s">
        <v>5619</v>
      </c>
    </row>
    <row r="4772" spans="16:16" x14ac:dyDescent="0.3">
      <c r="P4772" t="s">
        <v>5620</v>
      </c>
    </row>
    <row r="4773" spans="16:16" x14ac:dyDescent="0.3">
      <c r="P4773" t="s">
        <v>5621</v>
      </c>
    </row>
    <row r="4774" spans="16:16" x14ac:dyDescent="0.3">
      <c r="P4774" t="s">
        <v>5622</v>
      </c>
    </row>
    <row r="4775" spans="16:16" x14ac:dyDescent="0.3">
      <c r="P4775" t="s">
        <v>5623</v>
      </c>
    </row>
    <row r="4776" spans="16:16" x14ac:dyDescent="0.3">
      <c r="P4776" t="s">
        <v>5624</v>
      </c>
    </row>
    <row r="4777" spans="16:16" x14ac:dyDescent="0.3">
      <c r="P4777" t="s">
        <v>5625</v>
      </c>
    </row>
    <row r="4778" spans="16:16" x14ac:dyDescent="0.3">
      <c r="P4778" t="s">
        <v>5626</v>
      </c>
    </row>
    <row r="4779" spans="16:16" x14ac:dyDescent="0.3">
      <c r="P4779" t="s">
        <v>5627</v>
      </c>
    </row>
    <row r="4780" spans="16:16" x14ac:dyDescent="0.3">
      <c r="P4780" t="s">
        <v>5628</v>
      </c>
    </row>
    <row r="4781" spans="16:16" x14ac:dyDescent="0.3">
      <c r="P4781" t="s">
        <v>5629</v>
      </c>
    </row>
    <row r="4782" spans="16:16" x14ac:dyDescent="0.3">
      <c r="P4782" t="s">
        <v>5630</v>
      </c>
    </row>
    <row r="4783" spans="16:16" x14ac:dyDescent="0.3">
      <c r="P4783" t="s">
        <v>5631</v>
      </c>
    </row>
    <row r="4784" spans="16:16" x14ac:dyDescent="0.3">
      <c r="P4784" t="s">
        <v>5632</v>
      </c>
    </row>
    <row r="4785" spans="16:16" x14ac:dyDescent="0.3">
      <c r="P4785" t="s">
        <v>5633</v>
      </c>
    </row>
    <row r="4786" spans="16:16" x14ac:dyDescent="0.3">
      <c r="P4786" t="s">
        <v>5634</v>
      </c>
    </row>
    <row r="4787" spans="16:16" x14ac:dyDescent="0.3">
      <c r="P4787" t="s">
        <v>5635</v>
      </c>
    </row>
    <row r="4788" spans="16:16" x14ac:dyDescent="0.3">
      <c r="P4788" t="s">
        <v>5636</v>
      </c>
    </row>
    <row r="4789" spans="16:16" x14ac:dyDescent="0.3">
      <c r="P4789" t="s">
        <v>5637</v>
      </c>
    </row>
    <row r="4790" spans="16:16" x14ac:dyDescent="0.3">
      <c r="P4790" t="s">
        <v>5638</v>
      </c>
    </row>
    <row r="4791" spans="16:16" x14ac:dyDescent="0.3">
      <c r="P4791" t="s">
        <v>5639</v>
      </c>
    </row>
    <row r="4792" spans="16:16" x14ac:dyDescent="0.3">
      <c r="P4792" t="s">
        <v>5640</v>
      </c>
    </row>
    <row r="4793" spans="16:16" x14ac:dyDescent="0.3">
      <c r="P4793" t="s">
        <v>5641</v>
      </c>
    </row>
    <row r="4794" spans="16:16" x14ac:dyDescent="0.3">
      <c r="P4794" t="s">
        <v>5642</v>
      </c>
    </row>
    <row r="4795" spans="16:16" x14ac:dyDescent="0.3">
      <c r="P4795" t="s">
        <v>5643</v>
      </c>
    </row>
    <row r="4796" spans="16:16" x14ac:dyDescent="0.3">
      <c r="P4796" t="s">
        <v>5644</v>
      </c>
    </row>
    <row r="4797" spans="16:16" x14ac:dyDescent="0.3">
      <c r="P4797" t="s">
        <v>5645</v>
      </c>
    </row>
    <row r="4798" spans="16:16" x14ac:dyDescent="0.3">
      <c r="P4798" t="s">
        <v>5646</v>
      </c>
    </row>
    <row r="4799" spans="16:16" x14ac:dyDescent="0.3">
      <c r="P4799" t="s">
        <v>5647</v>
      </c>
    </row>
    <row r="4800" spans="16:16" x14ac:dyDescent="0.3">
      <c r="P4800" t="s">
        <v>5648</v>
      </c>
    </row>
    <row r="4801" spans="16:16" x14ac:dyDescent="0.3">
      <c r="P4801" t="s">
        <v>5649</v>
      </c>
    </row>
    <row r="4802" spans="16:16" x14ac:dyDescent="0.3">
      <c r="P4802" t="s">
        <v>5650</v>
      </c>
    </row>
    <row r="4803" spans="16:16" x14ac:dyDescent="0.3">
      <c r="P4803" t="s">
        <v>5651</v>
      </c>
    </row>
    <row r="4804" spans="16:16" x14ac:dyDescent="0.3">
      <c r="P4804" t="s">
        <v>5652</v>
      </c>
    </row>
    <row r="4805" spans="16:16" x14ac:dyDescent="0.3">
      <c r="P4805" t="s">
        <v>5653</v>
      </c>
    </row>
    <row r="4806" spans="16:16" x14ac:dyDescent="0.3">
      <c r="P4806" t="s">
        <v>5654</v>
      </c>
    </row>
    <row r="4807" spans="16:16" x14ac:dyDescent="0.3">
      <c r="P4807" t="s">
        <v>5655</v>
      </c>
    </row>
    <row r="4808" spans="16:16" x14ac:dyDescent="0.3">
      <c r="P4808" t="s">
        <v>5656</v>
      </c>
    </row>
    <row r="4809" spans="16:16" x14ac:dyDescent="0.3">
      <c r="P4809" t="s">
        <v>5657</v>
      </c>
    </row>
    <row r="4810" spans="16:16" x14ac:dyDescent="0.3">
      <c r="P4810" t="s">
        <v>5658</v>
      </c>
    </row>
    <row r="4811" spans="16:16" x14ac:dyDescent="0.3">
      <c r="P4811" t="s">
        <v>5659</v>
      </c>
    </row>
    <row r="4812" spans="16:16" x14ac:dyDescent="0.3">
      <c r="P4812" t="s">
        <v>5660</v>
      </c>
    </row>
    <row r="4813" spans="16:16" x14ac:dyDescent="0.3">
      <c r="P4813" t="s">
        <v>5661</v>
      </c>
    </row>
    <row r="4814" spans="16:16" x14ac:dyDescent="0.3">
      <c r="P4814" t="s">
        <v>5662</v>
      </c>
    </row>
    <row r="4815" spans="16:16" x14ac:dyDescent="0.3">
      <c r="P4815" t="s">
        <v>5663</v>
      </c>
    </row>
    <row r="4816" spans="16:16" x14ac:dyDescent="0.3">
      <c r="P4816" t="s">
        <v>5664</v>
      </c>
    </row>
    <row r="4817" spans="16:16" x14ac:dyDescent="0.3">
      <c r="P4817" t="s">
        <v>5665</v>
      </c>
    </row>
    <row r="4818" spans="16:16" x14ac:dyDescent="0.3">
      <c r="P4818" t="s">
        <v>5666</v>
      </c>
    </row>
    <row r="4819" spans="16:16" x14ac:dyDescent="0.3">
      <c r="P4819" t="s">
        <v>5667</v>
      </c>
    </row>
    <row r="4820" spans="16:16" x14ac:dyDescent="0.3">
      <c r="P4820" t="s">
        <v>5668</v>
      </c>
    </row>
    <row r="4821" spans="16:16" x14ac:dyDescent="0.3">
      <c r="P4821" t="s">
        <v>5669</v>
      </c>
    </row>
    <row r="4822" spans="16:16" x14ac:dyDescent="0.3">
      <c r="P4822" t="s">
        <v>5670</v>
      </c>
    </row>
    <row r="4823" spans="16:16" x14ac:dyDescent="0.3">
      <c r="P4823" t="s">
        <v>5671</v>
      </c>
    </row>
    <row r="4824" spans="16:16" x14ac:dyDescent="0.3">
      <c r="P4824" t="s">
        <v>5672</v>
      </c>
    </row>
    <row r="4825" spans="16:16" x14ac:dyDescent="0.3">
      <c r="P4825" t="s">
        <v>5673</v>
      </c>
    </row>
    <row r="4826" spans="16:16" x14ac:dyDescent="0.3">
      <c r="P4826" t="s">
        <v>5674</v>
      </c>
    </row>
    <row r="4827" spans="16:16" x14ac:dyDescent="0.3">
      <c r="P4827" t="s">
        <v>5675</v>
      </c>
    </row>
    <row r="4828" spans="16:16" x14ac:dyDescent="0.3">
      <c r="P4828" t="s">
        <v>5676</v>
      </c>
    </row>
    <row r="4829" spans="16:16" x14ac:dyDescent="0.3">
      <c r="P4829" t="s">
        <v>5677</v>
      </c>
    </row>
    <row r="4830" spans="16:16" x14ac:dyDescent="0.3">
      <c r="P4830" t="s">
        <v>5678</v>
      </c>
    </row>
    <row r="4831" spans="16:16" x14ac:dyDescent="0.3">
      <c r="P4831" t="s">
        <v>5679</v>
      </c>
    </row>
    <row r="4832" spans="16:16" x14ac:dyDescent="0.3">
      <c r="P4832" t="s">
        <v>5680</v>
      </c>
    </row>
    <row r="4833" spans="16:16" x14ac:dyDescent="0.3">
      <c r="P4833" t="s">
        <v>5681</v>
      </c>
    </row>
    <row r="4834" spans="16:16" x14ac:dyDescent="0.3">
      <c r="P4834" t="s">
        <v>5682</v>
      </c>
    </row>
    <row r="4835" spans="16:16" x14ac:dyDescent="0.3">
      <c r="P4835" t="s">
        <v>5683</v>
      </c>
    </row>
    <row r="4836" spans="16:16" x14ac:dyDescent="0.3">
      <c r="P4836" t="s">
        <v>5684</v>
      </c>
    </row>
    <row r="4837" spans="16:16" x14ac:dyDescent="0.3">
      <c r="P4837" t="s">
        <v>5685</v>
      </c>
    </row>
    <row r="4838" spans="16:16" x14ac:dyDescent="0.3">
      <c r="P4838" t="s">
        <v>5686</v>
      </c>
    </row>
    <row r="4839" spans="16:16" x14ac:dyDescent="0.3">
      <c r="P4839" t="s">
        <v>5687</v>
      </c>
    </row>
    <row r="4840" spans="16:16" x14ac:dyDescent="0.3">
      <c r="P4840" t="s">
        <v>5688</v>
      </c>
    </row>
    <row r="4841" spans="16:16" x14ac:dyDescent="0.3">
      <c r="P4841" t="s">
        <v>5689</v>
      </c>
    </row>
    <row r="4842" spans="16:16" x14ac:dyDescent="0.3">
      <c r="P4842" t="s">
        <v>5690</v>
      </c>
    </row>
    <row r="4843" spans="16:16" x14ac:dyDescent="0.3">
      <c r="P4843" t="s">
        <v>5691</v>
      </c>
    </row>
    <row r="4844" spans="16:16" x14ac:dyDescent="0.3">
      <c r="P4844" t="s">
        <v>5692</v>
      </c>
    </row>
    <row r="4845" spans="16:16" x14ac:dyDescent="0.3">
      <c r="P4845" t="s">
        <v>5693</v>
      </c>
    </row>
    <row r="4846" spans="16:16" x14ac:dyDescent="0.3">
      <c r="P4846" t="s">
        <v>5694</v>
      </c>
    </row>
    <row r="4847" spans="16:16" x14ac:dyDescent="0.3">
      <c r="P4847" t="s">
        <v>5695</v>
      </c>
    </row>
    <row r="4848" spans="16:16" x14ac:dyDescent="0.3">
      <c r="P4848" t="s">
        <v>5696</v>
      </c>
    </row>
    <row r="4849" spans="16:16" x14ac:dyDescent="0.3">
      <c r="P4849" t="s">
        <v>5697</v>
      </c>
    </row>
    <row r="4850" spans="16:16" x14ac:dyDescent="0.3">
      <c r="P4850" t="s">
        <v>5698</v>
      </c>
    </row>
    <row r="4851" spans="16:16" x14ac:dyDescent="0.3">
      <c r="P4851" t="s">
        <v>5699</v>
      </c>
    </row>
    <row r="4852" spans="16:16" x14ac:dyDescent="0.3">
      <c r="P4852" t="s">
        <v>5700</v>
      </c>
    </row>
    <row r="4853" spans="16:16" x14ac:dyDescent="0.3">
      <c r="P4853" t="s">
        <v>5701</v>
      </c>
    </row>
    <row r="4854" spans="16:16" x14ac:dyDescent="0.3">
      <c r="P4854" t="s">
        <v>5702</v>
      </c>
    </row>
    <row r="4855" spans="16:16" x14ac:dyDescent="0.3">
      <c r="P4855" t="s">
        <v>5703</v>
      </c>
    </row>
    <row r="4856" spans="16:16" x14ac:dyDescent="0.3">
      <c r="P4856" t="s">
        <v>5704</v>
      </c>
    </row>
    <row r="4857" spans="16:16" x14ac:dyDescent="0.3">
      <c r="P4857" t="s">
        <v>5705</v>
      </c>
    </row>
    <row r="4858" spans="16:16" x14ac:dyDescent="0.3">
      <c r="P4858" t="s">
        <v>5706</v>
      </c>
    </row>
    <row r="4859" spans="16:16" x14ac:dyDescent="0.3">
      <c r="P4859" t="s">
        <v>5707</v>
      </c>
    </row>
    <row r="4860" spans="16:16" x14ac:dyDescent="0.3">
      <c r="P4860" t="s">
        <v>5708</v>
      </c>
    </row>
    <row r="4861" spans="16:16" x14ac:dyDescent="0.3">
      <c r="P4861" t="s">
        <v>5709</v>
      </c>
    </row>
    <row r="4862" spans="16:16" x14ac:dyDescent="0.3">
      <c r="P4862" t="s">
        <v>5710</v>
      </c>
    </row>
    <row r="4863" spans="16:16" x14ac:dyDescent="0.3">
      <c r="P4863" t="s">
        <v>5711</v>
      </c>
    </row>
    <row r="4864" spans="16:16" x14ac:dyDescent="0.3">
      <c r="P4864" t="s">
        <v>5712</v>
      </c>
    </row>
    <row r="4865" spans="16:16" x14ac:dyDescent="0.3">
      <c r="P4865" t="s">
        <v>5713</v>
      </c>
    </row>
    <row r="4866" spans="16:16" x14ac:dyDescent="0.3">
      <c r="P4866" t="s">
        <v>5714</v>
      </c>
    </row>
    <row r="4867" spans="16:16" x14ac:dyDescent="0.3">
      <c r="P4867" t="s">
        <v>5715</v>
      </c>
    </row>
    <row r="4868" spans="16:16" x14ac:dyDescent="0.3">
      <c r="P4868" t="s">
        <v>5716</v>
      </c>
    </row>
    <row r="4869" spans="16:16" x14ac:dyDescent="0.3">
      <c r="P4869" t="s">
        <v>5717</v>
      </c>
    </row>
    <row r="4870" spans="16:16" x14ac:dyDescent="0.3">
      <c r="P4870" t="s">
        <v>5718</v>
      </c>
    </row>
    <row r="4871" spans="16:16" x14ac:dyDescent="0.3">
      <c r="P4871" t="s">
        <v>5719</v>
      </c>
    </row>
    <row r="4872" spans="16:16" x14ac:dyDescent="0.3">
      <c r="P4872" t="s">
        <v>5720</v>
      </c>
    </row>
    <row r="4873" spans="16:16" x14ac:dyDescent="0.3">
      <c r="P4873" t="s">
        <v>5721</v>
      </c>
    </row>
    <row r="4874" spans="16:16" x14ac:dyDescent="0.3">
      <c r="P4874" t="s">
        <v>5722</v>
      </c>
    </row>
    <row r="4875" spans="16:16" x14ac:dyDescent="0.3">
      <c r="P4875" t="s">
        <v>5723</v>
      </c>
    </row>
    <row r="4876" spans="16:16" x14ac:dyDescent="0.3">
      <c r="P4876" t="s">
        <v>5724</v>
      </c>
    </row>
    <row r="4877" spans="16:16" x14ac:dyDescent="0.3">
      <c r="P4877" t="s">
        <v>5725</v>
      </c>
    </row>
    <row r="4878" spans="16:16" x14ac:dyDescent="0.3">
      <c r="P4878" t="s">
        <v>5726</v>
      </c>
    </row>
    <row r="4879" spans="16:16" x14ac:dyDescent="0.3">
      <c r="P4879" t="s">
        <v>5727</v>
      </c>
    </row>
    <row r="4880" spans="16:16" x14ac:dyDescent="0.3">
      <c r="P4880" t="s">
        <v>5728</v>
      </c>
    </row>
    <row r="4881" spans="16:16" x14ac:dyDescent="0.3">
      <c r="P4881" t="s">
        <v>5729</v>
      </c>
    </row>
    <row r="4882" spans="16:16" x14ac:dyDescent="0.3">
      <c r="P4882" t="s">
        <v>5730</v>
      </c>
    </row>
    <row r="4883" spans="16:16" x14ac:dyDescent="0.3">
      <c r="P4883" t="s">
        <v>5731</v>
      </c>
    </row>
    <row r="4884" spans="16:16" x14ac:dyDescent="0.3">
      <c r="P4884" t="s">
        <v>5732</v>
      </c>
    </row>
    <row r="4885" spans="16:16" x14ac:dyDescent="0.3">
      <c r="P4885" t="s">
        <v>5733</v>
      </c>
    </row>
    <row r="4886" spans="16:16" x14ac:dyDescent="0.3">
      <c r="P4886" t="s">
        <v>5734</v>
      </c>
    </row>
    <row r="4887" spans="16:16" x14ac:dyDescent="0.3">
      <c r="P4887" t="s">
        <v>5735</v>
      </c>
    </row>
    <row r="4888" spans="16:16" x14ac:dyDescent="0.3">
      <c r="P4888" t="s">
        <v>5736</v>
      </c>
    </row>
    <row r="4889" spans="16:16" x14ac:dyDescent="0.3">
      <c r="P4889" t="s">
        <v>5737</v>
      </c>
    </row>
    <row r="4890" spans="16:16" x14ac:dyDescent="0.3">
      <c r="P4890" t="s">
        <v>5738</v>
      </c>
    </row>
    <row r="4891" spans="16:16" x14ac:dyDescent="0.3">
      <c r="P4891" t="s">
        <v>5739</v>
      </c>
    </row>
    <row r="4892" spans="16:16" x14ac:dyDescent="0.3">
      <c r="P4892" t="s">
        <v>5740</v>
      </c>
    </row>
    <row r="4893" spans="16:16" x14ac:dyDescent="0.3">
      <c r="P4893" t="s">
        <v>5741</v>
      </c>
    </row>
    <row r="4894" spans="16:16" x14ac:dyDescent="0.3">
      <c r="P4894" t="s">
        <v>5742</v>
      </c>
    </row>
    <row r="4895" spans="16:16" x14ac:dyDescent="0.3">
      <c r="P4895" t="s">
        <v>5743</v>
      </c>
    </row>
    <row r="4896" spans="16:16" x14ac:dyDescent="0.3">
      <c r="P4896" t="s">
        <v>5744</v>
      </c>
    </row>
    <row r="4897" spans="16:16" x14ac:dyDescent="0.3">
      <c r="P4897" t="s">
        <v>5745</v>
      </c>
    </row>
    <row r="4898" spans="16:16" x14ac:dyDescent="0.3">
      <c r="P4898" t="s">
        <v>5746</v>
      </c>
    </row>
    <row r="4899" spans="16:16" x14ac:dyDescent="0.3">
      <c r="P4899" t="s">
        <v>5747</v>
      </c>
    </row>
    <row r="4900" spans="16:16" x14ac:dyDescent="0.3">
      <c r="P4900" t="s">
        <v>5748</v>
      </c>
    </row>
    <row r="4901" spans="16:16" x14ac:dyDescent="0.3">
      <c r="P4901" t="s">
        <v>5749</v>
      </c>
    </row>
    <row r="4902" spans="16:16" x14ac:dyDescent="0.3">
      <c r="P4902" t="s">
        <v>5750</v>
      </c>
    </row>
    <row r="4903" spans="16:16" x14ac:dyDescent="0.3">
      <c r="P4903" t="s">
        <v>5751</v>
      </c>
    </row>
    <row r="4904" spans="16:16" x14ac:dyDescent="0.3">
      <c r="P4904" t="s">
        <v>5752</v>
      </c>
    </row>
    <row r="4905" spans="16:16" x14ac:dyDescent="0.3">
      <c r="P4905" t="s">
        <v>5753</v>
      </c>
    </row>
    <row r="4906" spans="16:16" x14ac:dyDescent="0.3">
      <c r="P4906" t="s">
        <v>5754</v>
      </c>
    </row>
    <row r="4907" spans="16:16" x14ac:dyDescent="0.3">
      <c r="P4907" t="s">
        <v>5755</v>
      </c>
    </row>
    <row r="4908" spans="16:16" x14ac:dyDescent="0.3">
      <c r="P4908" t="s">
        <v>5756</v>
      </c>
    </row>
    <row r="4909" spans="16:16" x14ac:dyDescent="0.3">
      <c r="P4909" t="s">
        <v>5757</v>
      </c>
    </row>
    <row r="4910" spans="16:16" x14ac:dyDescent="0.3">
      <c r="P4910" t="s">
        <v>5758</v>
      </c>
    </row>
    <row r="4911" spans="16:16" x14ac:dyDescent="0.3">
      <c r="P4911" t="s">
        <v>5759</v>
      </c>
    </row>
    <row r="4912" spans="16:16" x14ac:dyDescent="0.3">
      <c r="P4912" t="s">
        <v>5760</v>
      </c>
    </row>
    <row r="4913" spans="16:16" x14ac:dyDescent="0.3">
      <c r="P4913" t="s">
        <v>5761</v>
      </c>
    </row>
    <row r="4914" spans="16:16" x14ac:dyDescent="0.3">
      <c r="P4914" t="s">
        <v>5762</v>
      </c>
    </row>
    <row r="4915" spans="16:16" x14ac:dyDescent="0.3">
      <c r="P4915" t="s">
        <v>5763</v>
      </c>
    </row>
    <row r="4916" spans="16:16" x14ac:dyDescent="0.3">
      <c r="P4916" t="s">
        <v>5764</v>
      </c>
    </row>
    <row r="4917" spans="16:16" x14ac:dyDescent="0.3">
      <c r="P4917" t="s">
        <v>5765</v>
      </c>
    </row>
    <row r="4918" spans="16:16" x14ac:dyDescent="0.3">
      <c r="P4918" t="s">
        <v>5766</v>
      </c>
    </row>
    <row r="4919" spans="16:16" x14ac:dyDescent="0.3">
      <c r="P4919" t="s">
        <v>5767</v>
      </c>
    </row>
    <row r="4920" spans="16:16" x14ac:dyDescent="0.3">
      <c r="P4920" t="s">
        <v>5768</v>
      </c>
    </row>
    <row r="4921" spans="16:16" x14ac:dyDescent="0.3">
      <c r="P4921" t="s">
        <v>5769</v>
      </c>
    </row>
    <row r="4922" spans="16:16" x14ac:dyDescent="0.3">
      <c r="P4922" t="s">
        <v>5770</v>
      </c>
    </row>
    <row r="4923" spans="16:16" x14ac:dyDescent="0.3">
      <c r="P4923" t="s">
        <v>5771</v>
      </c>
    </row>
    <row r="4924" spans="16:16" x14ac:dyDescent="0.3">
      <c r="P4924" t="s">
        <v>5772</v>
      </c>
    </row>
    <row r="4925" spans="16:16" x14ac:dyDescent="0.3">
      <c r="P4925" t="s">
        <v>5773</v>
      </c>
    </row>
    <row r="4926" spans="16:16" x14ac:dyDescent="0.3">
      <c r="P4926" t="s">
        <v>5774</v>
      </c>
    </row>
    <row r="4927" spans="16:16" x14ac:dyDescent="0.3">
      <c r="P4927" t="s">
        <v>5775</v>
      </c>
    </row>
    <row r="4928" spans="16:16" x14ac:dyDescent="0.3">
      <c r="P4928" t="s">
        <v>5776</v>
      </c>
    </row>
    <row r="4929" spans="16:16" x14ac:dyDescent="0.3">
      <c r="P4929" t="s">
        <v>5777</v>
      </c>
    </row>
    <row r="4930" spans="16:16" x14ac:dyDescent="0.3">
      <c r="P4930" t="s">
        <v>5778</v>
      </c>
    </row>
    <row r="4931" spans="16:16" x14ac:dyDescent="0.3">
      <c r="P4931" t="s">
        <v>5779</v>
      </c>
    </row>
    <row r="4932" spans="16:16" x14ac:dyDescent="0.3">
      <c r="P4932" t="s">
        <v>5780</v>
      </c>
    </row>
    <row r="4933" spans="16:16" x14ac:dyDescent="0.3">
      <c r="P4933" t="s">
        <v>5781</v>
      </c>
    </row>
    <row r="4934" spans="16:16" x14ac:dyDescent="0.3">
      <c r="P4934" t="s">
        <v>5782</v>
      </c>
    </row>
    <row r="4935" spans="16:16" x14ac:dyDescent="0.3">
      <c r="P4935" t="s">
        <v>5783</v>
      </c>
    </row>
    <row r="4936" spans="16:16" x14ac:dyDescent="0.3">
      <c r="P4936" t="s">
        <v>5784</v>
      </c>
    </row>
    <row r="4937" spans="16:16" x14ac:dyDescent="0.3">
      <c r="P4937" t="s">
        <v>5785</v>
      </c>
    </row>
    <row r="4938" spans="16:16" x14ac:dyDescent="0.3">
      <c r="P4938" t="s">
        <v>5786</v>
      </c>
    </row>
    <row r="4939" spans="16:16" x14ac:dyDescent="0.3">
      <c r="P4939" t="s">
        <v>5787</v>
      </c>
    </row>
    <row r="4940" spans="16:16" x14ac:dyDescent="0.3">
      <c r="P4940" t="s">
        <v>5788</v>
      </c>
    </row>
    <row r="4941" spans="16:16" x14ac:dyDescent="0.3">
      <c r="P4941" t="s">
        <v>5789</v>
      </c>
    </row>
    <row r="4942" spans="16:16" x14ac:dyDescent="0.3">
      <c r="P4942" t="s">
        <v>5790</v>
      </c>
    </row>
    <row r="4943" spans="16:16" x14ac:dyDescent="0.3">
      <c r="P4943" t="s">
        <v>5791</v>
      </c>
    </row>
    <row r="4944" spans="16:16" x14ac:dyDescent="0.3">
      <c r="P4944" t="s">
        <v>5792</v>
      </c>
    </row>
    <row r="4945" spans="16:16" x14ac:dyDescent="0.3">
      <c r="P4945" t="s">
        <v>5793</v>
      </c>
    </row>
    <row r="4946" spans="16:16" x14ac:dyDescent="0.3">
      <c r="P4946" t="s">
        <v>5794</v>
      </c>
    </row>
    <row r="4947" spans="16:16" x14ac:dyDescent="0.3">
      <c r="P4947" t="s">
        <v>5795</v>
      </c>
    </row>
    <row r="4948" spans="16:16" x14ac:dyDescent="0.3">
      <c r="P4948" t="s">
        <v>5796</v>
      </c>
    </row>
    <row r="4949" spans="16:16" x14ac:dyDescent="0.3">
      <c r="P4949" t="s">
        <v>5797</v>
      </c>
    </row>
    <row r="4950" spans="16:16" x14ac:dyDescent="0.3">
      <c r="P4950" t="s">
        <v>5798</v>
      </c>
    </row>
    <row r="4951" spans="16:16" x14ac:dyDescent="0.3">
      <c r="P4951" t="s">
        <v>5799</v>
      </c>
    </row>
    <row r="4952" spans="16:16" x14ac:dyDescent="0.3">
      <c r="P4952" t="s">
        <v>5800</v>
      </c>
    </row>
    <row r="4953" spans="16:16" x14ac:dyDescent="0.3">
      <c r="P4953" t="s">
        <v>5801</v>
      </c>
    </row>
    <row r="4954" spans="16:16" x14ac:dyDescent="0.3">
      <c r="P4954" t="s">
        <v>5802</v>
      </c>
    </row>
    <row r="4955" spans="16:16" x14ac:dyDescent="0.3">
      <c r="P4955" t="s">
        <v>5803</v>
      </c>
    </row>
    <row r="4956" spans="16:16" x14ac:dyDescent="0.3">
      <c r="P4956" t="s">
        <v>5804</v>
      </c>
    </row>
    <row r="4957" spans="16:16" x14ac:dyDescent="0.3">
      <c r="P4957" t="s">
        <v>5805</v>
      </c>
    </row>
    <row r="4958" spans="16:16" x14ac:dyDescent="0.3">
      <c r="P4958" t="s">
        <v>5806</v>
      </c>
    </row>
    <row r="4959" spans="16:16" x14ac:dyDescent="0.3">
      <c r="P4959" t="s">
        <v>5807</v>
      </c>
    </row>
    <row r="4960" spans="16:16" x14ac:dyDescent="0.3">
      <c r="P4960" t="s">
        <v>5808</v>
      </c>
    </row>
    <row r="4961" spans="16:16" x14ac:dyDescent="0.3">
      <c r="P4961" t="s">
        <v>5809</v>
      </c>
    </row>
    <row r="4962" spans="16:16" x14ac:dyDescent="0.3">
      <c r="P4962" t="s">
        <v>5810</v>
      </c>
    </row>
    <row r="4963" spans="16:16" x14ac:dyDescent="0.3">
      <c r="P4963" t="s">
        <v>5811</v>
      </c>
    </row>
    <row r="4964" spans="16:16" x14ac:dyDescent="0.3">
      <c r="P4964" t="s">
        <v>5812</v>
      </c>
    </row>
    <row r="4965" spans="16:16" x14ac:dyDescent="0.3">
      <c r="P4965" t="s">
        <v>5813</v>
      </c>
    </row>
    <row r="4966" spans="16:16" x14ac:dyDescent="0.3">
      <c r="P4966" t="s">
        <v>5814</v>
      </c>
    </row>
    <row r="4967" spans="16:16" x14ac:dyDescent="0.3">
      <c r="P4967" t="s">
        <v>5815</v>
      </c>
    </row>
    <row r="4968" spans="16:16" x14ac:dyDescent="0.3">
      <c r="P4968" t="s">
        <v>5816</v>
      </c>
    </row>
    <row r="4969" spans="16:16" x14ac:dyDescent="0.3">
      <c r="P4969" t="s">
        <v>5817</v>
      </c>
    </row>
    <row r="4970" spans="16:16" x14ac:dyDescent="0.3">
      <c r="P4970" t="s">
        <v>5818</v>
      </c>
    </row>
    <row r="4971" spans="16:16" x14ac:dyDescent="0.3">
      <c r="P4971" t="s">
        <v>5819</v>
      </c>
    </row>
    <row r="4972" spans="16:16" x14ac:dyDescent="0.3">
      <c r="P4972" t="s">
        <v>5820</v>
      </c>
    </row>
    <row r="4973" spans="16:16" x14ac:dyDescent="0.3">
      <c r="P4973" t="s">
        <v>5821</v>
      </c>
    </row>
    <row r="4974" spans="16:16" x14ac:dyDescent="0.3">
      <c r="P4974" t="s">
        <v>5822</v>
      </c>
    </row>
    <row r="4975" spans="16:16" x14ac:dyDescent="0.3">
      <c r="P4975" t="s">
        <v>5823</v>
      </c>
    </row>
    <row r="4976" spans="16:16" x14ac:dyDescent="0.3">
      <c r="P4976" t="s">
        <v>5824</v>
      </c>
    </row>
    <row r="4977" spans="16:16" x14ac:dyDescent="0.3">
      <c r="P4977" t="s">
        <v>5825</v>
      </c>
    </row>
    <row r="4978" spans="16:16" x14ac:dyDescent="0.3">
      <c r="P4978" t="s">
        <v>5826</v>
      </c>
    </row>
    <row r="4979" spans="16:16" x14ac:dyDescent="0.3">
      <c r="P4979" t="s">
        <v>5827</v>
      </c>
    </row>
    <row r="4980" spans="16:16" x14ac:dyDescent="0.3">
      <c r="P4980" t="s">
        <v>5828</v>
      </c>
    </row>
    <row r="4981" spans="16:16" x14ac:dyDescent="0.3">
      <c r="P4981" t="s">
        <v>5829</v>
      </c>
    </row>
    <row r="4982" spans="16:16" x14ac:dyDescent="0.3">
      <c r="P4982" t="s">
        <v>5830</v>
      </c>
    </row>
    <row r="4983" spans="16:16" x14ac:dyDescent="0.3">
      <c r="P4983" t="s">
        <v>5831</v>
      </c>
    </row>
    <row r="4984" spans="16:16" x14ac:dyDescent="0.3">
      <c r="P4984" t="s">
        <v>5832</v>
      </c>
    </row>
    <row r="4985" spans="16:16" x14ac:dyDescent="0.3">
      <c r="P4985" t="s">
        <v>5833</v>
      </c>
    </row>
    <row r="4986" spans="16:16" x14ac:dyDescent="0.3">
      <c r="P4986" t="s">
        <v>5834</v>
      </c>
    </row>
    <row r="4987" spans="16:16" x14ac:dyDescent="0.3">
      <c r="P4987" t="s">
        <v>5835</v>
      </c>
    </row>
    <row r="4988" spans="16:16" x14ac:dyDescent="0.3">
      <c r="P4988" t="s">
        <v>5836</v>
      </c>
    </row>
    <row r="4989" spans="16:16" x14ac:dyDescent="0.3">
      <c r="P4989" t="s">
        <v>5837</v>
      </c>
    </row>
    <row r="4990" spans="16:16" x14ac:dyDescent="0.3">
      <c r="P4990" t="s">
        <v>5838</v>
      </c>
    </row>
    <row r="4991" spans="16:16" x14ac:dyDescent="0.3">
      <c r="P4991" t="s">
        <v>5839</v>
      </c>
    </row>
    <row r="4992" spans="16:16" x14ac:dyDescent="0.3">
      <c r="P4992" t="s">
        <v>5840</v>
      </c>
    </row>
    <row r="4993" spans="16:16" x14ac:dyDescent="0.3">
      <c r="P4993" t="s">
        <v>5841</v>
      </c>
    </row>
    <row r="4994" spans="16:16" x14ac:dyDescent="0.3">
      <c r="P4994" t="s">
        <v>5842</v>
      </c>
    </row>
    <row r="4995" spans="16:16" x14ac:dyDescent="0.3">
      <c r="P4995" t="s">
        <v>5843</v>
      </c>
    </row>
    <row r="4996" spans="16:16" x14ac:dyDescent="0.3">
      <c r="P4996" t="s">
        <v>5844</v>
      </c>
    </row>
    <row r="4997" spans="16:16" x14ac:dyDescent="0.3">
      <c r="P4997" t="s">
        <v>5845</v>
      </c>
    </row>
    <row r="4998" spans="16:16" x14ac:dyDescent="0.3">
      <c r="P4998" t="s">
        <v>5846</v>
      </c>
    </row>
    <row r="4999" spans="16:16" x14ac:dyDescent="0.3">
      <c r="P4999" t="s">
        <v>5847</v>
      </c>
    </row>
    <row r="5000" spans="16:16" x14ac:dyDescent="0.3">
      <c r="P5000" t="s">
        <v>5848</v>
      </c>
    </row>
    <row r="5001" spans="16:16" x14ac:dyDescent="0.3">
      <c r="P5001" t="s">
        <v>5849</v>
      </c>
    </row>
    <row r="5002" spans="16:16" x14ac:dyDescent="0.3">
      <c r="P5002" t="s">
        <v>5850</v>
      </c>
    </row>
    <row r="5003" spans="16:16" x14ac:dyDescent="0.3">
      <c r="P5003" t="s">
        <v>5851</v>
      </c>
    </row>
    <row r="5004" spans="16:16" x14ac:dyDescent="0.3">
      <c r="P5004" t="s">
        <v>5852</v>
      </c>
    </row>
    <row r="5005" spans="16:16" x14ac:dyDescent="0.3">
      <c r="P5005" t="s">
        <v>5853</v>
      </c>
    </row>
    <row r="5006" spans="16:16" x14ac:dyDescent="0.3">
      <c r="P5006" t="s">
        <v>5854</v>
      </c>
    </row>
    <row r="5007" spans="16:16" x14ac:dyDescent="0.3">
      <c r="P5007" t="s">
        <v>5855</v>
      </c>
    </row>
    <row r="5008" spans="16:16" x14ac:dyDescent="0.3">
      <c r="P5008" t="s">
        <v>5856</v>
      </c>
    </row>
    <row r="5009" spans="16:16" x14ac:dyDescent="0.3">
      <c r="P5009" t="s">
        <v>5857</v>
      </c>
    </row>
    <row r="5010" spans="16:16" x14ac:dyDescent="0.3">
      <c r="P5010" t="s">
        <v>5858</v>
      </c>
    </row>
    <row r="5011" spans="16:16" x14ac:dyDescent="0.3">
      <c r="P5011" t="s">
        <v>5859</v>
      </c>
    </row>
    <row r="5012" spans="16:16" x14ac:dyDescent="0.3">
      <c r="P5012" t="s">
        <v>5860</v>
      </c>
    </row>
    <row r="5013" spans="16:16" x14ac:dyDescent="0.3">
      <c r="P5013" t="s">
        <v>5861</v>
      </c>
    </row>
    <row r="5014" spans="16:16" x14ac:dyDescent="0.3">
      <c r="P5014" t="s">
        <v>5862</v>
      </c>
    </row>
    <row r="5015" spans="16:16" x14ac:dyDescent="0.3">
      <c r="P5015" t="s">
        <v>5863</v>
      </c>
    </row>
    <row r="5016" spans="16:16" x14ac:dyDescent="0.3">
      <c r="P5016" t="s">
        <v>5864</v>
      </c>
    </row>
    <row r="5017" spans="16:16" x14ac:dyDescent="0.3">
      <c r="P5017" t="s">
        <v>5865</v>
      </c>
    </row>
    <row r="5018" spans="16:16" x14ac:dyDescent="0.3">
      <c r="P5018" t="s">
        <v>5866</v>
      </c>
    </row>
    <row r="5019" spans="16:16" x14ac:dyDescent="0.3">
      <c r="P5019" t="s">
        <v>5867</v>
      </c>
    </row>
    <row r="5020" spans="16:16" x14ac:dyDescent="0.3">
      <c r="P5020" t="s">
        <v>5868</v>
      </c>
    </row>
    <row r="5021" spans="16:16" x14ac:dyDescent="0.3">
      <c r="P5021" t="s">
        <v>5869</v>
      </c>
    </row>
    <row r="5022" spans="16:16" x14ac:dyDescent="0.3">
      <c r="P5022" t="s">
        <v>5870</v>
      </c>
    </row>
    <row r="5023" spans="16:16" x14ac:dyDescent="0.3">
      <c r="P5023" t="s">
        <v>5871</v>
      </c>
    </row>
    <row r="5024" spans="16:16" x14ac:dyDescent="0.3">
      <c r="P5024" t="s">
        <v>5872</v>
      </c>
    </row>
    <row r="5025" spans="16:16" x14ac:dyDescent="0.3">
      <c r="P5025" t="s">
        <v>5873</v>
      </c>
    </row>
    <row r="5026" spans="16:16" x14ac:dyDescent="0.3">
      <c r="P5026" t="s">
        <v>5874</v>
      </c>
    </row>
    <row r="5027" spans="16:16" x14ac:dyDescent="0.3">
      <c r="P5027" t="s">
        <v>5875</v>
      </c>
    </row>
    <row r="5028" spans="16:16" x14ac:dyDescent="0.3">
      <c r="P5028" t="s">
        <v>5876</v>
      </c>
    </row>
    <row r="5029" spans="16:16" x14ac:dyDescent="0.3">
      <c r="P5029" t="s">
        <v>5877</v>
      </c>
    </row>
    <row r="5030" spans="16:16" x14ac:dyDescent="0.3">
      <c r="P5030" t="s">
        <v>5878</v>
      </c>
    </row>
    <row r="5031" spans="16:16" x14ac:dyDescent="0.3">
      <c r="P5031" t="s">
        <v>5879</v>
      </c>
    </row>
    <row r="5032" spans="16:16" x14ac:dyDescent="0.3">
      <c r="P5032" t="s">
        <v>5880</v>
      </c>
    </row>
    <row r="5033" spans="16:16" x14ac:dyDescent="0.3">
      <c r="P5033" t="s">
        <v>5881</v>
      </c>
    </row>
    <row r="5034" spans="16:16" x14ac:dyDescent="0.3">
      <c r="P5034" t="s">
        <v>5882</v>
      </c>
    </row>
    <row r="5035" spans="16:16" x14ac:dyDescent="0.3">
      <c r="P5035" t="s">
        <v>5883</v>
      </c>
    </row>
    <row r="5036" spans="16:16" x14ac:dyDescent="0.3">
      <c r="P5036" t="s">
        <v>5884</v>
      </c>
    </row>
    <row r="5037" spans="16:16" x14ac:dyDescent="0.3">
      <c r="P5037" t="s">
        <v>5885</v>
      </c>
    </row>
    <row r="5038" spans="16:16" x14ac:dyDescent="0.3">
      <c r="P5038" t="s">
        <v>5886</v>
      </c>
    </row>
    <row r="5039" spans="16:16" x14ac:dyDescent="0.3">
      <c r="P5039" t="s">
        <v>5887</v>
      </c>
    </row>
    <row r="5040" spans="16:16" x14ac:dyDescent="0.3">
      <c r="P5040" t="s">
        <v>5888</v>
      </c>
    </row>
    <row r="5041" spans="16:16" x14ac:dyDescent="0.3">
      <c r="P5041" t="s">
        <v>5889</v>
      </c>
    </row>
    <row r="5042" spans="16:16" x14ac:dyDescent="0.3">
      <c r="P5042" t="s">
        <v>5890</v>
      </c>
    </row>
    <row r="5043" spans="16:16" x14ac:dyDescent="0.3">
      <c r="P5043" t="s">
        <v>5891</v>
      </c>
    </row>
    <row r="5044" spans="16:16" x14ac:dyDescent="0.3">
      <c r="P5044" t="s">
        <v>5892</v>
      </c>
    </row>
    <row r="5045" spans="16:16" x14ac:dyDescent="0.3">
      <c r="P5045" t="s">
        <v>5893</v>
      </c>
    </row>
    <row r="5046" spans="16:16" x14ac:dyDescent="0.3">
      <c r="P5046" t="s">
        <v>5894</v>
      </c>
    </row>
    <row r="5047" spans="16:16" x14ac:dyDescent="0.3">
      <c r="P5047" t="s">
        <v>5895</v>
      </c>
    </row>
    <row r="5048" spans="16:16" x14ac:dyDescent="0.3">
      <c r="P5048" t="s">
        <v>5896</v>
      </c>
    </row>
    <row r="5049" spans="16:16" x14ac:dyDescent="0.3">
      <c r="P5049" t="s">
        <v>5897</v>
      </c>
    </row>
    <row r="5050" spans="16:16" x14ac:dyDescent="0.3">
      <c r="P5050" t="s">
        <v>5898</v>
      </c>
    </row>
    <row r="5051" spans="16:16" x14ac:dyDescent="0.3">
      <c r="P5051" t="s">
        <v>5899</v>
      </c>
    </row>
    <row r="5052" spans="16:16" x14ac:dyDescent="0.3">
      <c r="P5052" t="s">
        <v>5900</v>
      </c>
    </row>
    <row r="5053" spans="16:16" x14ac:dyDescent="0.3">
      <c r="P5053" t="s">
        <v>5901</v>
      </c>
    </row>
    <row r="5054" spans="16:16" x14ac:dyDescent="0.3">
      <c r="P5054" t="s">
        <v>5902</v>
      </c>
    </row>
    <row r="5055" spans="16:16" x14ac:dyDescent="0.3">
      <c r="P5055" t="s">
        <v>5903</v>
      </c>
    </row>
    <row r="5056" spans="16:16" x14ac:dyDescent="0.3">
      <c r="P5056" t="s">
        <v>5904</v>
      </c>
    </row>
    <row r="5057" spans="16:16" x14ac:dyDescent="0.3">
      <c r="P5057" t="s">
        <v>5905</v>
      </c>
    </row>
    <row r="5058" spans="16:16" x14ac:dyDescent="0.3">
      <c r="P5058" t="s">
        <v>5906</v>
      </c>
    </row>
    <row r="5059" spans="16:16" x14ac:dyDescent="0.3">
      <c r="P5059" t="s">
        <v>5907</v>
      </c>
    </row>
    <row r="5060" spans="16:16" x14ac:dyDescent="0.3">
      <c r="P5060" t="s">
        <v>5908</v>
      </c>
    </row>
    <row r="5061" spans="16:16" x14ac:dyDescent="0.3">
      <c r="P5061" t="s">
        <v>5909</v>
      </c>
    </row>
    <row r="5062" spans="16:16" x14ac:dyDescent="0.3">
      <c r="P5062" t="s">
        <v>5910</v>
      </c>
    </row>
    <row r="5063" spans="16:16" x14ac:dyDescent="0.3">
      <c r="P5063" t="s">
        <v>5911</v>
      </c>
    </row>
    <row r="5064" spans="16:16" x14ac:dyDescent="0.3">
      <c r="P5064" t="s">
        <v>5912</v>
      </c>
    </row>
    <row r="5065" spans="16:16" x14ac:dyDescent="0.3">
      <c r="P5065" t="s">
        <v>5913</v>
      </c>
    </row>
    <row r="5066" spans="16:16" x14ac:dyDescent="0.3">
      <c r="P5066" t="s">
        <v>5914</v>
      </c>
    </row>
    <row r="5067" spans="16:16" x14ac:dyDescent="0.3">
      <c r="P5067" t="s">
        <v>5915</v>
      </c>
    </row>
    <row r="5068" spans="16:16" x14ac:dyDescent="0.3">
      <c r="P5068" t="s">
        <v>5916</v>
      </c>
    </row>
    <row r="5069" spans="16:16" x14ac:dyDescent="0.3">
      <c r="P5069" t="s">
        <v>5917</v>
      </c>
    </row>
    <row r="5070" spans="16:16" x14ac:dyDescent="0.3">
      <c r="P5070" t="s">
        <v>5918</v>
      </c>
    </row>
    <row r="5071" spans="16:16" x14ac:dyDescent="0.3">
      <c r="P5071" t="s">
        <v>5919</v>
      </c>
    </row>
    <row r="5072" spans="16:16" x14ac:dyDescent="0.3">
      <c r="P5072" t="s">
        <v>5920</v>
      </c>
    </row>
    <row r="5073" spans="16:16" x14ac:dyDescent="0.3">
      <c r="P5073" t="s">
        <v>5921</v>
      </c>
    </row>
    <row r="5074" spans="16:16" x14ac:dyDescent="0.3">
      <c r="P5074" t="s">
        <v>5922</v>
      </c>
    </row>
    <row r="5075" spans="16:16" x14ac:dyDescent="0.3">
      <c r="P5075" t="s">
        <v>5923</v>
      </c>
    </row>
    <row r="5076" spans="16:16" x14ac:dyDescent="0.3">
      <c r="P5076" t="s">
        <v>5924</v>
      </c>
    </row>
    <row r="5077" spans="16:16" x14ac:dyDescent="0.3">
      <c r="P5077" t="s">
        <v>5925</v>
      </c>
    </row>
    <row r="5078" spans="16:16" x14ac:dyDescent="0.3">
      <c r="P5078" t="s">
        <v>5926</v>
      </c>
    </row>
    <row r="5079" spans="16:16" x14ac:dyDescent="0.3">
      <c r="P5079" t="s">
        <v>5927</v>
      </c>
    </row>
    <row r="5080" spans="16:16" x14ac:dyDescent="0.3">
      <c r="P5080" t="s">
        <v>5928</v>
      </c>
    </row>
    <row r="5081" spans="16:16" x14ac:dyDescent="0.3">
      <c r="P5081" t="s">
        <v>5929</v>
      </c>
    </row>
    <row r="5082" spans="16:16" x14ac:dyDescent="0.3">
      <c r="P5082" t="s">
        <v>5930</v>
      </c>
    </row>
    <row r="5083" spans="16:16" x14ac:dyDescent="0.3">
      <c r="P5083" t="s">
        <v>5931</v>
      </c>
    </row>
    <row r="5084" spans="16:16" x14ac:dyDescent="0.3">
      <c r="P5084" t="s">
        <v>5932</v>
      </c>
    </row>
    <row r="5085" spans="16:16" x14ac:dyDescent="0.3">
      <c r="P5085" t="s">
        <v>5933</v>
      </c>
    </row>
    <row r="5086" spans="16:16" x14ac:dyDescent="0.3">
      <c r="P5086" t="s">
        <v>5934</v>
      </c>
    </row>
    <row r="5087" spans="16:16" x14ac:dyDescent="0.3">
      <c r="P5087" t="s">
        <v>5935</v>
      </c>
    </row>
    <row r="5088" spans="16:16" x14ac:dyDescent="0.3">
      <c r="P5088" t="s">
        <v>5936</v>
      </c>
    </row>
    <row r="5089" spans="16:16" x14ac:dyDescent="0.3">
      <c r="P5089" t="s">
        <v>5937</v>
      </c>
    </row>
    <row r="5090" spans="16:16" x14ac:dyDescent="0.3">
      <c r="P5090" t="s">
        <v>5938</v>
      </c>
    </row>
    <row r="5091" spans="16:16" x14ac:dyDescent="0.3">
      <c r="P5091" t="s">
        <v>5939</v>
      </c>
    </row>
    <row r="5092" spans="16:16" x14ac:dyDescent="0.3">
      <c r="P5092" t="s">
        <v>5940</v>
      </c>
    </row>
    <row r="5093" spans="16:16" x14ac:dyDescent="0.3">
      <c r="P5093" t="s">
        <v>5941</v>
      </c>
    </row>
    <row r="5094" spans="16:16" x14ac:dyDescent="0.3">
      <c r="P5094" t="s">
        <v>5942</v>
      </c>
    </row>
    <row r="5095" spans="16:16" x14ac:dyDescent="0.3">
      <c r="P5095" t="s">
        <v>5943</v>
      </c>
    </row>
    <row r="5096" spans="16:16" x14ac:dyDescent="0.3">
      <c r="P5096" t="s">
        <v>5944</v>
      </c>
    </row>
    <row r="5097" spans="16:16" x14ac:dyDescent="0.3">
      <c r="P5097" t="s">
        <v>5945</v>
      </c>
    </row>
    <row r="5098" spans="16:16" x14ac:dyDescent="0.3">
      <c r="P5098" t="s">
        <v>5946</v>
      </c>
    </row>
    <row r="5099" spans="16:16" x14ac:dyDescent="0.3">
      <c r="P5099" t="s">
        <v>5947</v>
      </c>
    </row>
    <row r="5100" spans="16:16" x14ac:dyDescent="0.3">
      <c r="P5100" t="s">
        <v>5948</v>
      </c>
    </row>
    <row r="5101" spans="16:16" x14ac:dyDescent="0.3">
      <c r="P5101" t="s">
        <v>5949</v>
      </c>
    </row>
    <row r="5102" spans="16:16" x14ac:dyDescent="0.3">
      <c r="P5102" t="s">
        <v>5950</v>
      </c>
    </row>
    <row r="5103" spans="16:16" x14ac:dyDescent="0.3">
      <c r="P5103" t="s">
        <v>5951</v>
      </c>
    </row>
    <row r="5104" spans="16:16" x14ac:dyDescent="0.3">
      <c r="P5104" t="s">
        <v>5952</v>
      </c>
    </row>
    <row r="5105" spans="16:16" x14ac:dyDescent="0.3">
      <c r="P5105" t="s">
        <v>5953</v>
      </c>
    </row>
    <row r="5106" spans="16:16" x14ac:dyDescent="0.3">
      <c r="P5106" t="s">
        <v>5954</v>
      </c>
    </row>
    <row r="5107" spans="16:16" x14ac:dyDescent="0.3">
      <c r="P5107" t="s">
        <v>5955</v>
      </c>
    </row>
    <row r="5108" spans="16:16" x14ac:dyDescent="0.3">
      <c r="P5108" t="s">
        <v>5956</v>
      </c>
    </row>
    <row r="5109" spans="16:16" x14ac:dyDescent="0.3">
      <c r="P5109" t="s">
        <v>5957</v>
      </c>
    </row>
    <row r="5110" spans="16:16" x14ac:dyDescent="0.3">
      <c r="P5110" t="s">
        <v>5958</v>
      </c>
    </row>
    <row r="5111" spans="16:16" x14ac:dyDescent="0.3">
      <c r="P5111" t="s">
        <v>5959</v>
      </c>
    </row>
    <row r="5112" spans="16:16" x14ac:dyDescent="0.3">
      <c r="P5112" t="s">
        <v>5960</v>
      </c>
    </row>
    <row r="5113" spans="16:16" x14ac:dyDescent="0.3">
      <c r="P5113" t="s">
        <v>5961</v>
      </c>
    </row>
    <row r="5114" spans="16:16" x14ac:dyDescent="0.3">
      <c r="P5114" t="s">
        <v>5962</v>
      </c>
    </row>
    <row r="5115" spans="16:16" x14ac:dyDescent="0.3">
      <c r="P5115" t="s">
        <v>5963</v>
      </c>
    </row>
    <row r="5116" spans="16:16" x14ac:dyDescent="0.3">
      <c r="P5116" t="s">
        <v>5964</v>
      </c>
    </row>
    <row r="5117" spans="16:16" x14ac:dyDescent="0.3">
      <c r="P5117" t="s">
        <v>5965</v>
      </c>
    </row>
    <row r="5118" spans="16:16" x14ac:dyDescent="0.3">
      <c r="P5118" t="s">
        <v>5966</v>
      </c>
    </row>
    <row r="5119" spans="16:16" x14ac:dyDescent="0.3">
      <c r="P5119" t="s">
        <v>5967</v>
      </c>
    </row>
    <row r="5120" spans="16:16" x14ac:dyDescent="0.3">
      <c r="P5120" t="s">
        <v>5968</v>
      </c>
    </row>
    <row r="5121" spans="16:16" x14ac:dyDescent="0.3">
      <c r="P5121" t="s">
        <v>5969</v>
      </c>
    </row>
    <row r="5122" spans="16:16" x14ac:dyDescent="0.3">
      <c r="P5122" t="s">
        <v>5970</v>
      </c>
    </row>
    <row r="5123" spans="16:16" x14ac:dyDescent="0.3">
      <c r="P5123" t="s">
        <v>5971</v>
      </c>
    </row>
    <row r="5124" spans="16:16" x14ac:dyDescent="0.3">
      <c r="P5124" t="s">
        <v>5972</v>
      </c>
    </row>
    <row r="5125" spans="16:16" x14ac:dyDescent="0.3">
      <c r="P5125" t="s">
        <v>5973</v>
      </c>
    </row>
    <row r="5126" spans="16:16" x14ac:dyDescent="0.3">
      <c r="P5126" t="s">
        <v>5974</v>
      </c>
    </row>
    <row r="5127" spans="16:16" x14ac:dyDescent="0.3">
      <c r="P5127" t="s">
        <v>5975</v>
      </c>
    </row>
    <row r="5128" spans="16:16" x14ac:dyDescent="0.3">
      <c r="P5128" t="s">
        <v>5976</v>
      </c>
    </row>
    <row r="5129" spans="16:16" x14ac:dyDescent="0.3">
      <c r="P5129" t="s">
        <v>5977</v>
      </c>
    </row>
    <row r="5130" spans="16:16" x14ac:dyDescent="0.3">
      <c r="P5130" t="s">
        <v>5978</v>
      </c>
    </row>
    <row r="5131" spans="16:16" x14ac:dyDescent="0.3">
      <c r="P5131" t="s">
        <v>5979</v>
      </c>
    </row>
    <row r="5132" spans="16:16" x14ac:dyDescent="0.3">
      <c r="P5132" t="s">
        <v>5980</v>
      </c>
    </row>
    <row r="5133" spans="16:16" x14ac:dyDescent="0.3">
      <c r="P5133" t="s">
        <v>5981</v>
      </c>
    </row>
    <row r="5134" spans="16:16" x14ac:dyDescent="0.3">
      <c r="P5134" t="s">
        <v>5982</v>
      </c>
    </row>
    <row r="5135" spans="16:16" x14ac:dyDescent="0.3">
      <c r="P5135" t="s">
        <v>5983</v>
      </c>
    </row>
    <row r="5136" spans="16:16" x14ac:dyDescent="0.3">
      <c r="P5136" t="s">
        <v>5984</v>
      </c>
    </row>
    <row r="5137" spans="16:16" x14ac:dyDescent="0.3">
      <c r="P5137" t="s">
        <v>5985</v>
      </c>
    </row>
    <row r="5138" spans="16:16" x14ac:dyDescent="0.3">
      <c r="P5138" t="s">
        <v>5986</v>
      </c>
    </row>
    <row r="5139" spans="16:16" x14ac:dyDescent="0.3">
      <c r="P5139" t="s">
        <v>5987</v>
      </c>
    </row>
    <row r="5140" spans="16:16" x14ac:dyDescent="0.3">
      <c r="P5140" t="s">
        <v>5988</v>
      </c>
    </row>
    <row r="5141" spans="16:16" x14ac:dyDescent="0.3">
      <c r="P5141" t="s">
        <v>5989</v>
      </c>
    </row>
    <row r="5142" spans="16:16" x14ac:dyDescent="0.3">
      <c r="P5142" t="s">
        <v>5990</v>
      </c>
    </row>
    <row r="5143" spans="16:16" x14ac:dyDescent="0.3">
      <c r="P5143" t="s">
        <v>5991</v>
      </c>
    </row>
    <row r="5144" spans="16:16" x14ac:dyDescent="0.3">
      <c r="P5144" t="s">
        <v>5992</v>
      </c>
    </row>
    <row r="5145" spans="16:16" x14ac:dyDescent="0.3">
      <c r="P5145" t="s">
        <v>5993</v>
      </c>
    </row>
    <row r="5146" spans="16:16" x14ac:dyDescent="0.3">
      <c r="P5146" t="s">
        <v>5994</v>
      </c>
    </row>
    <row r="5147" spans="16:16" x14ac:dyDescent="0.3">
      <c r="P5147" t="s">
        <v>5995</v>
      </c>
    </row>
    <row r="5148" spans="16:16" x14ac:dyDescent="0.3">
      <c r="P5148" t="s">
        <v>5996</v>
      </c>
    </row>
    <row r="5149" spans="16:16" x14ac:dyDescent="0.3">
      <c r="P5149" t="s">
        <v>5997</v>
      </c>
    </row>
    <row r="5150" spans="16:16" x14ac:dyDescent="0.3">
      <c r="P5150" t="s">
        <v>5998</v>
      </c>
    </row>
    <row r="5151" spans="16:16" x14ac:dyDescent="0.3">
      <c r="P5151" t="s">
        <v>5999</v>
      </c>
    </row>
    <row r="5152" spans="16:16" x14ac:dyDescent="0.3">
      <c r="P5152" t="s">
        <v>6000</v>
      </c>
    </row>
    <row r="5153" spans="16:16" x14ac:dyDescent="0.3">
      <c r="P5153" t="s">
        <v>6001</v>
      </c>
    </row>
    <row r="5154" spans="16:16" x14ac:dyDescent="0.3">
      <c r="P5154" t="s">
        <v>6002</v>
      </c>
    </row>
    <row r="5155" spans="16:16" x14ac:dyDescent="0.3">
      <c r="P5155" t="s">
        <v>6003</v>
      </c>
    </row>
    <row r="5156" spans="16:16" x14ac:dyDescent="0.3">
      <c r="P5156" t="s">
        <v>6004</v>
      </c>
    </row>
    <row r="5157" spans="16:16" x14ac:dyDescent="0.3">
      <c r="P5157" t="s">
        <v>6005</v>
      </c>
    </row>
    <row r="5158" spans="16:16" x14ac:dyDescent="0.3">
      <c r="P5158" t="s">
        <v>6006</v>
      </c>
    </row>
    <row r="5159" spans="16:16" x14ac:dyDescent="0.3">
      <c r="P5159" t="s">
        <v>6007</v>
      </c>
    </row>
    <row r="5160" spans="16:16" x14ac:dyDescent="0.3">
      <c r="P5160" t="s">
        <v>6008</v>
      </c>
    </row>
    <row r="5161" spans="16:16" x14ac:dyDescent="0.3">
      <c r="P5161" t="s">
        <v>6009</v>
      </c>
    </row>
    <row r="5162" spans="16:16" x14ac:dyDescent="0.3">
      <c r="P5162" t="s">
        <v>6010</v>
      </c>
    </row>
    <row r="5163" spans="16:16" x14ac:dyDescent="0.3">
      <c r="P5163" t="s">
        <v>6011</v>
      </c>
    </row>
    <row r="5164" spans="16:16" x14ac:dyDescent="0.3">
      <c r="P5164" t="s">
        <v>6012</v>
      </c>
    </row>
    <row r="5165" spans="16:16" x14ac:dyDescent="0.3">
      <c r="P5165" t="s">
        <v>6013</v>
      </c>
    </row>
    <row r="5166" spans="16:16" x14ac:dyDescent="0.3">
      <c r="P5166" t="s">
        <v>6014</v>
      </c>
    </row>
    <row r="5167" spans="16:16" x14ac:dyDescent="0.3">
      <c r="P5167" t="s">
        <v>6015</v>
      </c>
    </row>
    <row r="5168" spans="16:16" x14ac:dyDescent="0.3">
      <c r="P5168" t="s">
        <v>6016</v>
      </c>
    </row>
    <row r="5169" spans="16:16" x14ac:dyDescent="0.3">
      <c r="P5169" t="s">
        <v>6017</v>
      </c>
    </row>
    <row r="5170" spans="16:16" x14ac:dyDescent="0.3">
      <c r="P5170" t="s">
        <v>6018</v>
      </c>
    </row>
    <row r="5171" spans="16:16" x14ac:dyDescent="0.3">
      <c r="P5171" t="s">
        <v>6019</v>
      </c>
    </row>
    <row r="5172" spans="16:16" x14ac:dyDescent="0.3">
      <c r="P5172" t="s">
        <v>6020</v>
      </c>
    </row>
    <row r="5173" spans="16:16" x14ac:dyDescent="0.3">
      <c r="P5173" t="s">
        <v>6021</v>
      </c>
    </row>
    <row r="5174" spans="16:16" x14ac:dyDescent="0.3">
      <c r="P5174" t="s">
        <v>6022</v>
      </c>
    </row>
    <row r="5175" spans="16:16" x14ac:dyDescent="0.3">
      <c r="P5175" t="s">
        <v>6023</v>
      </c>
    </row>
    <row r="5176" spans="16:16" x14ac:dyDescent="0.3">
      <c r="P5176" t="s">
        <v>6024</v>
      </c>
    </row>
    <row r="5177" spans="16:16" x14ac:dyDescent="0.3">
      <c r="P5177" t="s">
        <v>6025</v>
      </c>
    </row>
    <row r="5178" spans="16:16" x14ac:dyDescent="0.3">
      <c r="P5178" t="s">
        <v>6026</v>
      </c>
    </row>
    <row r="5179" spans="16:16" x14ac:dyDescent="0.3">
      <c r="P5179" t="s">
        <v>6027</v>
      </c>
    </row>
    <row r="5180" spans="16:16" x14ac:dyDescent="0.3">
      <c r="P5180" t="s">
        <v>6028</v>
      </c>
    </row>
    <row r="5181" spans="16:16" x14ac:dyDescent="0.3">
      <c r="P5181" t="s">
        <v>6029</v>
      </c>
    </row>
    <row r="5182" spans="16:16" x14ac:dyDescent="0.3">
      <c r="P5182" t="s">
        <v>6030</v>
      </c>
    </row>
    <row r="5183" spans="16:16" x14ac:dyDescent="0.3">
      <c r="P5183" t="s">
        <v>6031</v>
      </c>
    </row>
    <row r="5184" spans="16:16" x14ac:dyDescent="0.3">
      <c r="P5184" t="s">
        <v>6032</v>
      </c>
    </row>
    <row r="5185" spans="16:16" x14ac:dyDescent="0.3">
      <c r="P5185" t="s">
        <v>6033</v>
      </c>
    </row>
    <row r="5186" spans="16:16" x14ac:dyDescent="0.3">
      <c r="P5186" t="s">
        <v>6034</v>
      </c>
    </row>
    <row r="5187" spans="16:16" x14ac:dyDescent="0.3">
      <c r="P5187" t="s">
        <v>6035</v>
      </c>
    </row>
    <row r="5188" spans="16:16" x14ac:dyDescent="0.3">
      <c r="P5188" t="s">
        <v>6036</v>
      </c>
    </row>
    <row r="5189" spans="16:16" x14ac:dyDescent="0.3">
      <c r="P5189" t="s">
        <v>6037</v>
      </c>
    </row>
    <row r="5190" spans="16:16" x14ac:dyDescent="0.3">
      <c r="P5190" t="s">
        <v>6038</v>
      </c>
    </row>
    <row r="5191" spans="16:16" x14ac:dyDescent="0.3">
      <c r="P5191" t="s">
        <v>6039</v>
      </c>
    </row>
    <row r="5192" spans="16:16" x14ac:dyDescent="0.3">
      <c r="P5192" t="s">
        <v>6040</v>
      </c>
    </row>
    <row r="5193" spans="16:16" x14ac:dyDescent="0.3">
      <c r="P5193" t="s">
        <v>6041</v>
      </c>
    </row>
    <row r="5194" spans="16:16" x14ac:dyDescent="0.3">
      <c r="P5194" t="s">
        <v>6042</v>
      </c>
    </row>
    <row r="5195" spans="16:16" x14ac:dyDescent="0.3">
      <c r="P5195" t="s">
        <v>6043</v>
      </c>
    </row>
    <row r="5196" spans="16:16" x14ac:dyDescent="0.3">
      <c r="P5196" t="s">
        <v>6044</v>
      </c>
    </row>
    <row r="5197" spans="16:16" x14ac:dyDescent="0.3">
      <c r="P5197" t="s">
        <v>6045</v>
      </c>
    </row>
    <row r="5198" spans="16:16" x14ac:dyDescent="0.3">
      <c r="P5198" t="s">
        <v>6046</v>
      </c>
    </row>
    <row r="5199" spans="16:16" x14ac:dyDescent="0.3">
      <c r="P5199" t="s">
        <v>6047</v>
      </c>
    </row>
    <row r="5200" spans="16:16" x14ac:dyDescent="0.3">
      <c r="P5200" t="s">
        <v>6048</v>
      </c>
    </row>
    <row r="5201" spans="16:16" x14ac:dyDescent="0.3">
      <c r="P5201" t="s">
        <v>6049</v>
      </c>
    </row>
    <row r="5202" spans="16:16" x14ac:dyDescent="0.3">
      <c r="P5202" t="s">
        <v>6050</v>
      </c>
    </row>
    <row r="5203" spans="16:16" x14ac:dyDescent="0.3">
      <c r="P5203" t="s">
        <v>6051</v>
      </c>
    </row>
    <row r="5204" spans="16:16" x14ac:dyDescent="0.3">
      <c r="P5204" t="s">
        <v>6052</v>
      </c>
    </row>
    <row r="5205" spans="16:16" x14ac:dyDescent="0.3">
      <c r="P5205" t="s">
        <v>6053</v>
      </c>
    </row>
    <row r="5206" spans="16:16" x14ac:dyDescent="0.3">
      <c r="P5206" t="s">
        <v>6054</v>
      </c>
    </row>
    <row r="5207" spans="16:16" x14ac:dyDescent="0.3">
      <c r="P5207" t="s">
        <v>6055</v>
      </c>
    </row>
    <row r="5208" spans="16:16" x14ac:dyDescent="0.3">
      <c r="P5208" t="s">
        <v>6056</v>
      </c>
    </row>
    <row r="5209" spans="16:16" x14ac:dyDescent="0.3">
      <c r="P5209" t="s">
        <v>6057</v>
      </c>
    </row>
    <row r="5210" spans="16:16" x14ac:dyDescent="0.3">
      <c r="P5210" t="s">
        <v>6058</v>
      </c>
    </row>
    <row r="5211" spans="16:16" x14ac:dyDescent="0.3">
      <c r="P5211" t="s">
        <v>6059</v>
      </c>
    </row>
    <row r="5212" spans="16:16" x14ac:dyDescent="0.3">
      <c r="P5212" t="s">
        <v>6060</v>
      </c>
    </row>
    <row r="5213" spans="16:16" x14ac:dyDescent="0.3">
      <c r="P5213" t="s">
        <v>6061</v>
      </c>
    </row>
    <row r="5214" spans="16:16" x14ac:dyDescent="0.3">
      <c r="P5214" t="s">
        <v>6062</v>
      </c>
    </row>
    <row r="5215" spans="16:16" x14ac:dyDescent="0.3">
      <c r="P5215" t="s">
        <v>6063</v>
      </c>
    </row>
    <row r="5216" spans="16:16" x14ac:dyDescent="0.3">
      <c r="P5216" t="s">
        <v>6064</v>
      </c>
    </row>
    <row r="5217" spans="16:16" x14ac:dyDescent="0.3">
      <c r="P5217" t="s">
        <v>6065</v>
      </c>
    </row>
    <row r="5218" spans="16:16" x14ac:dyDescent="0.3">
      <c r="P5218" t="s">
        <v>6066</v>
      </c>
    </row>
    <row r="5219" spans="16:16" x14ac:dyDescent="0.3">
      <c r="P5219" t="s">
        <v>6067</v>
      </c>
    </row>
    <row r="5220" spans="16:16" x14ac:dyDescent="0.3">
      <c r="P5220" t="s">
        <v>6068</v>
      </c>
    </row>
    <row r="5221" spans="16:16" x14ac:dyDescent="0.3">
      <c r="P5221" t="s">
        <v>6069</v>
      </c>
    </row>
    <row r="5222" spans="16:16" x14ac:dyDescent="0.3">
      <c r="P5222" t="s">
        <v>6070</v>
      </c>
    </row>
    <row r="5223" spans="16:16" x14ac:dyDescent="0.3">
      <c r="P5223" t="s">
        <v>6071</v>
      </c>
    </row>
    <row r="5224" spans="16:16" x14ac:dyDescent="0.3">
      <c r="P5224" t="s">
        <v>6072</v>
      </c>
    </row>
    <row r="5225" spans="16:16" x14ac:dyDescent="0.3">
      <c r="P5225" t="s">
        <v>6073</v>
      </c>
    </row>
    <row r="5226" spans="16:16" x14ac:dyDescent="0.3">
      <c r="P5226" t="s">
        <v>6074</v>
      </c>
    </row>
    <row r="5227" spans="16:16" x14ac:dyDescent="0.3">
      <c r="P5227" t="s">
        <v>6075</v>
      </c>
    </row>
    <row r="5228" spans="16:16" x14ac:dyDescent="0.3">
      <c r="P5228" t="s">
        <v>6076</v>
      </c>
    </row>
    <row r="5229" spans="16:16" x14ac:dyDescent="0.3">
      <c r="P5229" t="s">
        <v>6077</v>
      </c>
    </row>
    <row r="5230" spans="16:16" x14ac:dyDescent="0.3">
      <c r="P5230" t="s">
        <v>6078</v>
      </c>
    </row>
    <row r="5231" spans="16:16" x14ac:dyDescent="0.3">
      <c r="P5231" t="s">
        <v>6079</v>
      </c>
    </row>
    <row r="5232" spans="16:16" x14ac:dyDescent="0.3">
      <c r="P5232" t="s">
        <v>6080</v>
      </c>
    </row>
    <row r="5233" spans="16:16" x14ac:dyDescent="0.3">
      <c r="P5233" t="s">
        <v>6081</v>
      </c>
    </row>
    <row r="5234" spans="16:16" x14ac:dyDescent="0.3">
      <c r="P5234" t="s">
        <v>6082</v>
      </c>
    </row>
    <row r="5235" spans="16:16" x14ac:dyDescent="0.3">
      <c r="P5235" t="s">
        <v>6083</v>
      </c>
    </row>
    <row r="5236" spans="16:16" x14ac:dyDescent="0.3">
      <c r="P5236" t="s">
        <v>6084</v>
      </c>
    </row>
    <row r="5237" spans="16:16" x14ac:dyDescent="0.3">
      <c r="P5237" t="s">
        <v>6085</v>
      </c>
    </row>
    <row r="5238" spans="16:16" x14ac:dyDescent="0.3">
      <c r="P5238" t="s">
        <v>6086</v>
      </c>
    </row>
    <row r="5239" spans="16:16" x14ac:dyDescent="0.3">
      <c r="P5239" t="s">
        <v>6087</v>
      </c>
    </row>
    <row r="5240" spans="16:16" x14ac:dyDescent="0.3">
      <c r="P5240" t="s">
        <v>6088</v>
      </c>
    </row>
    <row r="5241" spans="16:16" x14ac:dyDescent="0.3">
      <c r="P5241" t="s">
        <v>6089</v>
      </c>
    </row>
    <row r="5242" spans="16:16" x14ac:dyDescent="0.3">
      <c r="P5242" t="s">
        <v>6090</v>
      </c>
    </row>
    <row r="5243" spans="16:16" x14ac:dyDescent="0.3">
      <c r="P5243" t="s">
        <v>6091</v>
      </c>
    </row>
    <row r="5244" spans="16:16" x14ac:dyDescent="0.3">
      <c r="P5244" t="s">
        <v>6092</v>
      </c>
    </row>
    <row r="5245" spans="16:16" x14ac:dyDescent="0.3">
      <c r="P5245" t="s">
        <v>6093</v>
      </c>
    </row>
    <row r="5246" spans="16:16" x14ac:dyDescent="0.3">
      <c r="P5246" t="s">
        <v>6094</v>
      </c>
    </row>
    <row r="5247" spans="16:16" x14ac:dyDescent="0.3">
      <c r="P5247" t="s">
        <v>6095</v>
      </c>
    </row>
    <row r="5248" spans="16:16" x14ac:dyDescent="0.3">
      <c r="P5248" t="s">
        <v>6096</v>
      </c>
    </row>
    <row r="5249" spans="16:16" x14ac:dyDescent="0.3">
      <c r="P5249" t="s">
        <v>6097</v>
      </c>
    </row>
    <row r="5250" spans="16:16" x14ac:dyDescent="0.3">
      <c r="P5250" t="s">
        <v>6098</v>
      </c>
    </row>
    <row r="5251" spans="16:16" x14ac:dyDescent="0.3">
      <c r="P5251" t="s">
        <v>6099</v>
      </c>
    </row>
    <row r="5252" spans="16:16" x14ac:dyDescent="0.3">
      <c r="P5252" t="s">
        <v>6100</v>
      </c>
    </row>
    <row r="5253" spans="16:16" x14ac:dyDescent="0.3">
      <c r="P5253" t="s">
        <v>6101</v>
      </c>
    </row>
    <row r="5254" spans="16:16" x14ac:dyDescent="0.3">
      <c r="P5254" t="s">
        <v>6102</v>
      </c>
    </row>
    <row r="5255" spans="16:16" x14ac:dyDescent="0.3">
      <c r="P5255" t="s">
        <v>6103</v>
      </c>
    </row>
    <row r="5256" spans="16:16" x14ac:dyDescent="0.3">
      <c r="P5256" t="s">
        <v>6104</v>
      </c>
    </row>
    <row r="5257" spans="16:16" x14ac:dyDescent="0.3">
      <c r="P5257" t="s">
        <v>6105</v>
      </c>
    </row>
    <row r="5258" spans="16:16" x14ac:dyDescent="0.3">
      <c r="P5258" t="s">
        <v>6106</v>
      </c>
    </row>
    <row r="5259" spans="16:16" x14ac:dyDescent="0.3">
      <c r="P5259" t="s">
        <v>6107</v>
      </c>
    </row>
    <row r="5260" spans="16:16" x14ac:dyDescent="0.3">
      <c r="P5260" t="s">
        <v>6108</v>
      </c>
    </row>
    <row r="5261" spans="16:16" x14ac:dyDescent="0.3">
      <c r="P5261" t="s">
        <v>6109</v>
      </c>
    </row>
    <row r="5262" spans="16:16" x14ac:dyDescent="0.3">
      <c r="P5262" t="s">
        <v>6110</v>
      </c>
    </row>
    <row r="5263" spans="16:16" x14ac:dyDescent="0.3">
      <c r="P5263" t="s">
        <v>6111</v>
      </c>
    </row>
    <row r="5264" spans="16:16" x14ac:dyDescent="0.3">
      <c r="P5264" t="s">
        <v>6112</v>
      </c>
    </row>
    <row r="5265" spans="16:16" x14ac:dyDescent="0.3">
      <c r="P5265" t="s">
        <v>6113</v>
      </c>
    </row>
    <row r="5266" spans="16:16" x14ac:dyDescent="0.3">
      <c r="P5266" t="s">
        <v>6114</v>
      </c>
    </row>
    <row r="5267" spans="16:16" x14ac:dyDescent="0.3">
      <c r="P5267" t="s">
        <v>6115</v>
      </c>
    </row>
    <row r="5268" spans="16:16" x14ac:dyDescent="0.3">
      <c r="P5268" t="s">
        <v>6116</v>
      </c>
    </row>
    <row r="5269" spans="16:16" x14ac:dyDescent="0.3">
      <c r="P5269" t="s">
        <v>6117</v>
      </c>
    </row>
    <row r="5270" spans="16:16" x14ac:dyDescent="0.3">
      <c r="P5270" t="s">
        <v>6118</v>
      </c>
    </row>
    <row r="5271" spans="16:16" x14ac:dyDescent="0.3">
      <c r="P5271" t="s">
        <v>6119</v>
      </c>
    </row>
    <row r="5272" spans="16:16" x14ac:dyDescent="0.3">
      <c r="P5272" t="s">
        <v>6120</v>
      </c>
    </row>
    <row r="5273" spans="16:16" x14ac:dyDescent="0.3">
      <c r="P5273" t="s">
        <v>6121</v>
      </c>
    </row>
    <row r="5274" spans="16:16" x14ac:dyDescent="0.3">
      <c r="P5274" t="s">
        <v>6122</v>
      </c>
    </row>
    <row r="5275" spans="16:16" x14ac:dyDescent="0.3">
      <c r="P5275" t="s">
        <v>6123</v>
      </c>
    </row>
    <row r="5276" spans="16:16" x14ac:dyDescent="0.3">
      <c r="P5276" t="s">
        <v>6124</v>
      </c>
    </row>
    <row r="5277" spans="16:16" x14ac:dyDescent="0.3">
      <c r="P5277" t="s">
        <v>6125</v>
      </c>
    </row>
    <row r="5278" spans="16:16" x14ac:dyDescent="0.3">
      <c r="P5278" t="s">
        <v>6126</v>
      </c>
    </row>
    <row r="5279" spans="16:16" x14ac:dyDescent="0.3">
      <c r="P5279" t="s">
        <v>6127</v>
      </c>
    </row>
    <row r="5280" spans="16:16" x14ac:dyDescent="0.3">
      <c r="P5280" t="s">
        <v>6128</v>
      </c>
    </row>
    <row r="5281" spans="16:16" x14ac:dyDescent="0.3">
      <c r="P5281" t="s">
        <v>6129</v>
      </c>
    </row>
    <row r="5282" spans="16:16" x14ac:dyDescent="0.3">
      <c r="P5282" t="s">
        <v>6130</v>
      </c>
    </row>
    <row r="5283" spans="16:16" x14ac:dyDescent="0.3">
      <c r="P5283" t="s">
        <v>6131</v>
      </c>
    </row>
    <row r="5284" spans="16:16" x14ac:dyDescent="0.3">
      <c r="P5284" t="s">
        <v>6132</v>
      </c>
    </row>
    <row r="5285" spans="16:16" x14ac:dyDescent="0.3">
      <c r="P5285" t="s">
        <v>6133</v>
      </c>
    </row>
    <row r="5286" spans="16:16" x14ac:dyDescent="0.3">
      <c r="P5286" t="s">
        <v>6134</v>
      </c>
    </row>
    <row r="5287" spans="16:16" x14ac:dyDescent="0.3">
      <c r="P5287" t="s">
        <v>6135</v>
      </c>
    </row>
    <row r="5288" spans="16:16" x14ac:dyDescent="0.3">
      <c r="P5288" t="s">
        <v>6136</v>
      </c>
    </row>
    <row r="5289" spans="16:16" x14ac:dyDescent="0.3">
      <c r="P5289" t="s">
        <v>6137</v>
      </c>
    </row>
    <row r="5290" spans="16:16" x14ac:dyDescent="0.3">
      <c r="P5290" t="s">
        <v>6138</v>
      </c>
    </row>
    <row r="5291" spans="16:16" x14ac:dyDescent="0.3">
      <c r="P5291" t="s">
        <v>6139</v>
      </c>
    </row>
    <row r="5292" spans="16:16" x14ac:dyDescent="0.3">
      <c r="P5292" t="s">
        <v>6140</v>
      </c>
    </row>
    <row r="5293" spans="16:16" x14ac:dyDescent="0.3">
      <c r="P5293" t="s">
        <v>6141</v>
      </c>
    </row>
    <row r="5294" spans="16:16" x14ac:dyDescent="0.3">
      <c r="P5294" t="s">
        <v>6142</v>
      </c>
    </row>
    <row r="5295" spans="16:16" x14ac:dyDescent="0.3">
      <c r="P5295" t="s">
        <v>6143</v>
      </c>
    </row>
    <row r="5296" spans="16:16" x14ac:dyDescent="0.3">
      <c r="P5296" t="s">
        <v>6144</v>
      </c>
    </row>
    <row r="5297" spans="16:16" x14ac:dyDescent="0.3">
      <c r="P5297" t="s">
        <v>6145</v>
      </c>
    </row>
    <row r="5298" spans="16:16" x14ac:dyDescent="0.3">
      <c r="P5298" t="s">
        <v>6146</v>
      </c>
    </row>
    <row r="5299" spans="16:16" x14ac:dyDescent="0.3">
      <c r="P5299" t="s">
        <v>6147</v>
      </c>
    </row>
    <row r="5300" spans="16:16" x14ac:dyDescent="0.3">
      <c r="P5300" t="s">
        <v>6148</v>
      </c>
    </row>
    <row r="5301" spans="16:16" x14ac:dyDescent="0.3">
      <c r="P5301" t="s">
        <v>6149</v>
      </c>
    </row>
    <row r="5302" spans="16:16" x14ac:dyDescent="0.3">
      <c r="P5302" t="s">
        <v>6150</v>
      </c>
    </row>
    <row r="5303" spans="16:16" x14ac:dyDescent="0.3">
      <c r="P5303" t="s">
        <v>6151</v>
      </c>
    </row>
    <row r="5304" spans="16:16" x14ac:dyDescent="0.3">
      <c r="P5304" t="s">
        <v>6152</v>
      </c>
    </row>
    <row r="5305" spans="16:16" x14ac:dyDescent="0.3">
      <c r="P5305" t="s">
        <v>6153</v>
      </c>
    </row>
    <row r="5306" spans="16:16" x14ac:dyDescent="0.3">
      <c r="P5306" t="s">
        <v>6154</v>
      </c>
    </row>
    <row r="5307" spans="16:16" x14ac:dyDescent="0.3">
      <c r="P5307" t="s">
        <v>6155</v>
      </c>
    </row>
    <row r="5308" spans="16:16" x14ac:dyDescent="0.3">
      <c r="P5308" t="s">
        <v>6156</v>
      </c>
    </row>
    <row r="5309" spans="16:16" x14ac:dyDescent="0.3">
      <c r="P5309" t="s">
        <v>6157</v>
      </c>
    </row>
    <row r="5310" spans="16:16" x14ac:dyDescent="0.3">
      <c r="P5310" t="s">
        <v>6158</v>
      </c>
    </row>
    <row r="5311" spans="16:16" x14ac:dyDescent="0.3">
      <c r="P5311" t="s">
        <v>6159</v>
      </c>
    </row>
    <row r="5312" spans="16:16" x14ac:dyDescent="0.3">
      <c r="P5312" t="s">
        <v>6160</v>
      </c>
    </row>
    <row r="5313" spans="16:16" x14ac:dyDescent="0.3">
      <c r="P5313" t="s">
        <v>6161</v>
      </c>
    </row>
    <row r="5314" spans="16:16" x14ac:dyDescent="0.3">
      <c r="P5314" t="s">
        <v>6162</v>
      </c>
    </row>
    <row r="5315" spans="16:16" x14ac:dyDescent="0.3">
      <c r="P5315" t="s">
        <v>6163</v>
      </c>
    </row>
    <row r="5316" spans="16:16" x14ac:dyDescent="0.3">
      <c r="P5316" t="s">
        <v>6164</v>
      </c>
    </row>
    <row r="5317" spans="16:16" x14ac:dyDescent="0.3">
      <c r="P5317" t="s">
        <v>6165</v>
      </c>
    </row>
    <row r="5318" spans="16:16" x14ac:dyDescent="0.3">
      <c r="P5318" t="s">
        <v>6166</v>
      </c>
    </row>
    <row r="5319" spans="16:16" x14ac:dyDescent="0.3">
      <c r="P5319" t="s">
        <v>6167</v>
      </c>
    </row>
    <row r="5320" spans="16:16" x14ac:dyDescent="0.3">
      <c r="P5320" t="s">
        <v>6168</v>
      </c>
    </row>
    <row r="5321" spans="16:16" x14ac:dyDescent="0.3">
      <c r="P5321" t="s">
        <v>6169</v>
      </c>
    </row>
    <row r="5322" spans="16:16" x14ac:dyDescent="0.3">
      <c r="P5322" t="s">
        <v>6170</v>
      </c>
    </row>
    <row r="5323" spans="16:16" x14ac:dyDescent="0.3">
      <c r="P5323" t="s">
        <v>6171</v>
      </c>
    </row>
    <row r="5324" spans="16:16" x14ac:dyDescent="0.3">
      <c r="P5324" t="s">
        <v>6172</v>
      </c>
    </row>
    <row r="5325" spans="16:16" x14ac:dyDescent="0.3">
      <c r="P5325" t="s">
        <v>6173</v>
      </c>
    </row>
    <row r="5326" spans="16:16" x14ac:dyDescent="0.3">
      <c r="P5326" t="s">
        <v>6174</v>
      </c>
    </row>
    <row r="5327" spans="16:16" x14ac:dyDescent="0.3">
      <c r="P5327" t="s">
        <v>6175</v>
      </c>
    </row>
    <row r="5328" spans="16:16" x14ac:dyDescent="0.3">
      <c r="P5328" t="s">
        <v>6176</v>
      </c>
    </row>
    <row r="5329" spans="16:16" x14ac:dyDescent="0.3">
      <c r="P5329" t="s">
        <v>6177</v>
      </c>
    </row>
    <row r="5330" spans="16:16" x14ac:dyDescent="0.3">
      <c r="P5330" t="s">
        <v>6178</v>
      </c>
    </row>
    <row r="5331" spans="16:16" x14ac:dyDescent="0.3">
      <c r="P5331" t="s">
        <v>6179</v>
      </c>
    </row>
    <row r="5332" spans="16:16" x14ac:dyDescent="0.3">
      <c r="P5332" t="s">
        <v>6180</v>
      </c>
    </row>
    <row r="5333" spans="16:16" x14ac:dyDescent="0.3">
      <c r="P5333" t="s">
        <v>6181</v>
      </c>
    </row>
    <row r="5334" spans="16:16" x14ac:dyDescent="0.3">
      <c r="P5334" t="s">
        <v>6182</v>
      </c>
    </row>
    <row r="5335" spans="16:16" x14ac:dyDescent="0.3">
      <c r="P5335" t="s">
        <v>6183</v>
      </c>
    </row>
    <row r="5336" spans="16:16" x14ac:dyDescent="0.3">
      <c r="P5336" t="s">
        <v>6184</v>
      </c>
    </row>
    <row r="5337" spans="16:16" x14ac:dyDescent="0.3">
      <c r="P5337" t="s">
        <v>6185</v>
      </c>
    </row>
    <row r="5338" spans="16:16" x14ac:dyDescent="0.3">
      <c r="P5338" t="s">
        <v>6186</v>
      </c>
    </row>
    <row r="5339" spans="16:16" x14ac:dyDescent="0.3">
      <c r="P5339" t="s">
        <v>6187</v>
      </c>
    </row>
    <row r="5340" spans="16:16" x14ac:dyDescent="0.3">
      <c r="P5340" t="s">
        <v>6188</v>
      </c>
    </row>
    <row r="5341" spans="16:16" x14ac:dyDescent="0.3">
      <c r="P5341" t="s">
        <v>6189</v>
      </c>
    </row>
    <row r="5342" spans="16:16" x14ac:dyDescent="0.3">
      <c r="P5342" t="s">
        <v>6190</v>
      </c>
    </row>
    <row r="5343" spans="16:16" x14ac:dyDescent="0.3">
      <c r="P5343" t="s">
        <v>6191</v>
      </c>
    </row>
    <row r="5344" spans="16:16" x14ac:dyDescent="0.3">
      <c r="P5344" t="s">
        <v>6192</v>
      </c>
    </row>
    <row r="5345" spans="16:16" x14ac:dyDescent="0.3">
      <c r="P5345" t="s">
        <v>6193</v>
      </c>
    </row>
    <row r="5346" spans="16:16" x14ac:dyDescent="0.3">
      <c r="P5346" t="s">
        <v>6194</v>
      </c>
    </row>
    <row r="5347" spans="16:16" x14ac:dyDescent="0.3">
      <c r="P5347" t="s">
        <v>6195</v>
      </c>
    </row>
    <row r="5348" spans="16:16" x14ac:dyDescent="0.3">
      <c r="P5348" t="s">
        <v>6196</v>
      </c>
    </row>
    <row r="5349" spans="16:16" x14ac:dyDescent="0.3">
      <c r="P5349" t="s">
        <v>6197</v>
      </c>
    </row>
    <row r="5350" spans="16:16" x14ac:dyDescent="0.3">
      <c r="P5350" t="s">
        <v>6198</v>
      </c>
    </row>
    <row r="5351" spans="16:16" x14ac:dyDescent="0.3">
      <c r="P5351" t="s">
        <v>6199</v>
      </c>
    </row>
    <row r="5352" spans="16:16" x14ac:dyDescent="0.3">
      <c r="P5352" t="s">
        <v>6200</v>
      </c>
    </row>
    <row r="5353" spans="16:16" x14ac:dyDescent="0.3">
      <c r="P5353" t="s">
        <v>6201</v>
      </c>
    </row>
    <row r="5354" spans="16:16" x14ac:dyDescent="0.3">
      <c r="P5354" t="s">
        <v>6202</v>
      </c>
    </row>
    <row r="5355" spans="16:16" x14ac:dyDescent="0.3">
      <c r="P5355" t="s">
        <v>6203</v>
      </c>
    </row>
    <row r="5356" spans="16:16" x14ac:dyDescent="0.3">
      <c r="P5356" t="s">
        <v>6204</v>
      </c>
    </row>
    <row r="5357" spans="16:16" x14ac:dyDescent="0.3">
      <c r="P5357" t="s">
        <v>6205</v>
      </c>
    </row>
    <row r="5358" spans="16:16" x14ac:dyDescent="0.3">
      <c r="P5358" t="s">
        <v>6206</v>
      </c>
    </row>
    <row r="5359" spans="16:16" x14ac:dyDescent="0.3">
      <c r="P5359" t="s">
        <v>6207</v>
      </c>
    </row>
    <row r="5360" spans="16:16" x14ac:dyDescent="0.3">
      <c r="P5360" t="s">
        <v>6208</v>
      </c>
    </row>
    <row r="5361" spans="16:16" x14ac:dyDescent="0.3">
      <c r="P5361" t="s">
        <v>6209</v>
      </c>
    </row>
    <row r="5362" spans="16:16" x14ac:dyDescent="0.3">
      <c r="P5362" t="s">
        <v>6210</v>
      </c>
    </row>
    <row r="5363" spans="16:16" x14ac:dyDescent="0.3">
      <c r="P5363" t="s">
        <v>6211</v>
      </c>
    </row>
    <row r="5364" spans="16:16" x14ac:dyDescent="0.3">
      <c r="P5364" t="s">
        <v>6212</v>
      </c>
    </row>
    <row r="5365" spans="16:16" x14ac:dyDescent="0.3">
      <c r="P5365" t="s">
        <v>6213</v>
      </c>
    </row>
    <row r="5366" spans="16:16" x14ac:dyDescent="0.3">
      <c r="P5366" t="s">
        <v>6214</v>
      </c>
    </row>
    <row r="5367" spans="16:16" x14ac:dyDescent="0.3">
      <c r="P5367" t="s">
        <v>6215</v>
      </c>
    </row>
    <row r="5368" spans="16:16" x14ac:dyDescent="0.3">
      <c r="P5368" t="s">
        <v>6216</v>
      </c>
    </row>
    <row r="5369" spans="16:16" x14ac:dyDescent="0.3">
      <c r="P5369" t="s">
        <v>6217</v>
      </c>
    </row>
    <row r="5370" spans="16:16" x14ac:dyDescent="0.3">
      <c r="P5370" t="s">
        <v>6218</v>
      </c>
    </row>
    <row r="5371" spans="16:16" x14ac:dyDescent="0.3">
      <c r="P5371" t="s">
        <v>6219</v>
      </c>
    </row>
    <row r="5372" spans="16:16" x14ac:dyDescent="0.3">
      <c r="P5372" t="s">
        <v>6220</v>
      </c>
    </row>
    <row r="5373" spans="16:16" x14ac:dyDescent="0.3">
      <c r="P5373" t="s">
        <v>6221</v>
      </c>
    </row>
    <row r="5374" spans="16:16" x14ac:dyDescent="0.3">
      <c r="P5374" t="s">
        <v>6222</v>
      </c>
    </row>
    <row r="5375" spans="16:16" x14ac:dyDescent="0.3">
      <c r="P5375" t="s">
        <v>6223</v>
      </c>
    </row>
    <row r="5376" spans="16:16" x14ac:dyDescent="0.3">
      <c r="P5376" t="s">
        <v>6224</v>
      </c>
    </row>
    <row r="5377" spans="16:16" x14ac:dyDescent="0.3">
      <c r="P5377" t="s">
        <v>6225</v>
      </c>
    </row>
    <row r="5378" spans="16:16" x14ac:dyDescent="0.3">
      <c r="P5378" t="s">
        <v>6226</v>
      </c>
    </row>
    <row r="5379" spans="16:16" x14ac:dyDescent="0.3">
      <c r="P5379" t="s">
        <v>6227</v>
      </c>
    </row>
    <row r="5380" spans="16:16" x14ac:dyDescent="0.3">
      <c r="P5380" t="s">
        <v>6228</v>
      </c>
    </row>
    <row r="5381" spans="16:16" x14ac:dyDescent="0.3">
      <c r="P5381" t="s">
        <v>6229</v>
      </c>
    </row>
    <row r="5382" spans="16:16" x14ac:dyDescent="0.3">
      <c r="P5382" t="s">
        <v>6230</v>
      </c>
    </row>
    <row r="5383" spans="16:16" x14ac:dyDescent="0.3">
      <c r="P5383" t="s">
        <v>6231</v>
      </c>
    </row>
    <row r="5384" spans="16:16" x14ac:dyDescent="0.3">
      <c r="P5384" t="s">
        <v>6232</v>
      </c>
    </row>
    <row r="5385" spans="16:16" x14ac:dyDescent="0.3">
      <c r="P5385" t="s">
        <v>6233</v>
      </c>
    </row>
    <row r="5386" spans="16:16" x14ac:dyDescent="0.3">
      <c r="P5386" t="s">
        <v>6234</v>
      </c>
    </row>
    <row r="5387" spans="16:16" x14ac:dyDescent="0.3">
      <c r="P5387" t="s">
        <v>6235</v>
      </c>
    </row>
    <row r="5388" spans="16:16" x14ac:dyDescent="0.3">
      <c r="P5388" t="s">
        <v>6236</v>
      </c>
    </row>
    <row r="5389" spans="16:16" x14ac:dyDescent="0.3">
      <c r="P5389" t="s">
        <v>6237</v>
      </c>
    </row>
    <row r="5390" spans="16:16" x14ac:dyDescent="0.3">
      <c r="P5390" t="s">
        <v>6238</v>
      </c>
    </row>
    <row r="5391" spans="16:16" x14ac:dyDescent="0.3">
      <c r="P5391" t="s">
        <v>6239</v>
      </c>
    </row>
    <row r="5392" spans="16:16" x14ac:dyDescent="0.3">
      <c r="P5392" t="s">
        <v>6240</v>
      </c>
    </row>
    <row r="5393" spans="16:16" x14ac:dyDescent="0.3">
      <c r="P5393" t="s">
        <v>6241</v>
      </c>
    </row>
    <row r="5394" spans="16:16" x14ac:dyDescent="0.3">
      <c r="P5394" t="s">
        <v>6242</v>
      </c>
    </row>
    <row r="5395" spans="16:16" x14ac:dyDescent="0.3">
      <c r="P5395" t="s">
        <v>6243</v>
      </c>
    </row>
    <row r="5396" spans="16:16" x14ac:dyDescent="0.3">
      <c r="P5396" t="s">
        <v>6244</v>
      </c>
    </row>
    <row r="5397" spans="16:16" x14ac:dyDescent="0.3">
      <c r="P5397" t="s">
        <v>6245</v>
      </c>
    </row>
    <row r="5398" spans="16:16" x14ac:dyDescent="0.3">
      <c r="P5398" t="s">
        <v>6246</v>
      </c>
    </row>
    <row r="5399" spans="16:16" x14ac:dyDescent="0.3">
      <c r="P5399" t="s">
        <v>6247</v>
      </c>
    </row>
    <row r="5400" spans="16:16" x14ac:dyDescent="0.3">
      <c r="P5400" t="s">
        <v>6248</v>
      </c>
    </row>
    <row r="5401" spans="16:16" x14ac:dyDescent="0.3">
      <c r="P5401" t="s">
        <v>6249</v>
      </c>
    </row>
    <row r="5402" spans="16:16" x14ac:dyDescent="0.3">
      <c r="P5402" t="s">
        <v>6250</v>
      </c>
    </row>
    <row r="5403" spans="16:16" x14ac:dyDescent="0.3">
      <c r="P5403" t="s">
        <v>6251</v>
      </c>
    </row>
    <row r="5404" spans="16:16" x14ac:dyDescent="0.3">
      <c r="P5404" t="s">
        <v>6252</v>
      </c>
    </row>
    <row r="5405" spans="16:16" x14ac:dyDescent="0.3">
      <c r="P5405" t="s">
        <v>6253</v>
      </c>
    </row>
    <row r="5406" spans="16:16" x14ac:dyDescent="0.3">
      <c r="P5406" t="s">
        <v>6254</v>
      </c>
    </row>
    <row r="5407" spans="16:16" x14ac:dyDescent="0.3">
      <c r="P5407" t="s">
        <v>6255</v>
      </c>
    </row>
    <row r="5408" spans="16:16" x14ac:dyDescent="0.3">
      <c r="P5408" t="s">
        <v>6256</v>
      </c>
    </row>
    <row r="5409" spans="16:16" x14ac:dyDescent="0.3">
      <c r="P5409" t="s">
        <v>6257</v>
      </c>
    </row>
    <row r="5410" spans="16:16" x14ac:dyDescent="0.3">
      <c r="P5410" t="s">
        <v>6258</v>
      </c>
    </row>
    <row r="5411" spans="16:16" x14ac:dyDescent="0.3">
      <c r="P5411" t="s">
        <v>6259</v>
      </c>
    </row>
    <row r="5412" spans="16:16" x14ac:dyDescent="0.3">
      <c r="P5412" t="s">
        <v>6260</v>
      </c>
    </row>
    <row r="5413" spans="16:16" x14ac:dyDescent="0.3">
      <c r="P5413" t="s">
        <v>6261</v>
      </c>
    </row>
    <row r="5414" spans="16:16" x14ac:dyDescent="0.3">
      <c r="P5414" t="s">
        <v>6262</v>
      </c>
    </row>
    <row r="5415" spans="16:16" x14ac:dyDescent="0.3">
      <c r="P5415" t="s">
        <v>6263</v>
      </c>
    </row>
    <row r="5416" spans="16:16" x14ac:dyDescent="0.3">
      <c r="P5416" t="s">
        <v>6264</v>
      </c>
    </row>
    <row r="5417" spans="16:16" x14ac:dyDescent="0.3">
      <c r="P5417" t="s">
        <v>6265</v>
      </c>
    </row>
    <row r="5418" spans="16:16" x14ac:dyDescent="0.3">
      <c r="P5418" t="s">
        <v>6266</v>
      </c>
    </row>
    <row r="5419" spans="16:16" x14ac:dyDescent="0.3">
      <c r="P5419" t="s">
        <v>6267</v>
      </c>
    </row>
    <row r="5420" spans="16:16" x14ac:dyDescent="0.3">
      <c r="P5420" t="s">
        <v>6268</v>
      </c>
    </row>
    <row r="5421" spans="16:16" x14ac:dyDescent="0.3">
      <c r="P5421" t="s">
        <v>6269</v>
      </c>
    </row>
    <row r="5422" spans="16:16" x14ac:dyDescent="0.3">
      <c r="P5422" t="s">
        <v>6270</v>
      </c>
    </row>
    <row r="5423" spans="16:16" x14ac:dyDescent="0.3">
      <c r="P5423" t="s">
        <v>6271</v>
      </c>
    </row>
    <row r="5424" spans="16:16" x14ac:dyDescent="0.3">
      <c r="P5424" t="s">
        <v>6272</v>
      </c>
    </row>
    <row r="5425" spans="16:16" x14ac:dyDescent="0.3">
      <c r="P5425" t="s">
        <v>6273</v>
      </c>
    </row>
    <row r="5426" spans="16:16" x14ac:dyDescent="0.3">
      <c r="P5426" t="s">
        <v>6274</v>
      </c>
    </row>
    <row r="5427" spans="16:16" x14ac:dyDescent="0.3">
      <c r="P5427" t="s">
        <v>6275</v>
      </c>
    </row>
    <row r="5428" spans="16:16" x14ac:dyDescent="0.3">
      <c r="P5428" t="s">
        <v>6276</v>
      </c>
    </row>
    <row r="5429" spans="16:16" x14ac:dyDescent="0.3">
      <c r="P5429" t="s">
        <v>6277</v>
      </c>
    </row>
    <row r="5430" spans="16:16" x14ac:dyDescent="0.3">
      <c r="P5430" t="s">
        <v>6278</v>
      </c>
    </row>
    <row r="5431" spans="16:16" x14ac:dyDescent="0.3">
      <c r="P5431" t="s">
        <v>6279</v>
      </c>
    </row>
    <row r="5432" spans="16:16" x14ac:dyDescent="0.3">
      <c r="P5432" t="s">
        <v>6280</v>
      </c>
    </row>
    <row r="5433" spans="16:16" x14ac:dyDescent="0.3">
      <c r="P5433" t="s">
        <v>6281</v>
      </c>
    </row>
    <row r="5434" spans="16:16" x14ac:dyDescent="0.3">
      <c r="P5434" t="s">
        <v>6282</v>
      </c>
    </row>
    <row r="5435" spans="16:16" x14ac:dyDescent="0.3">
      <c r="P5435" t="s">
        <v>6283</v>
      </c>
    </row>
    <row r="5436" spans="16:16" x14ac:dyDescent="0.3">
      <c r="P5436" t="s">
        <v>6284</v>
      </c>
    </row>
    <row r="5437" spans="16:16" x14ac:dyDescent="0.3">
      <c r="P5437" t="s">
        <v>6285</v>
      </c>
    </row>
    <row r="5438" spans="16:16" x14ac:dyDescent="0.3">
      <c r="P5438" t="s">
        <v>6286</v>
      </c>
    </row>
    <row r="5439" spans="16:16" x14ac:dyDescent="0.3">
      <c r="P5439" t="s">
        <v>6287</v>
      </c>
    </row>
    <row r="5440" spans="16:16" x14ac:dyDescent="0.3">
      <c r="P5440" t="s">
        <v>6288</v>
      </c>
    </row>
    <row r="5441" spans="16:16" x14ac:dyDescent="0.3">
      <c r="P5441" t="s">
        <v>6289</v>
      </c>
    </row>
    <row r="5442" spans="16:16" x14ac:dyDescent="0.3">
      <c r="P5442" t="s">
        <v>6290</v>
      </c>
    </row>
    <row r="5443" spans="16:16" x14ac:dyDescent="0.3">
      <c r="P5443" t="s">
        <v>6291</v>
      </c>
    </row>
    <row r="5444" spans="16:16" x14ac:dyDescent="0.3">
      <c r="P5444" t="s">
        <v>6292</v>
      </c>
    </row>
    <row r="5445" spans="16:16" x14ac:dyDescent="0.3">
      <c r="P5445" t="s">
        <v>6293</v>
      </c>
    </row>
    <row r="5446" spans="16:16" x14ac:dyDescent="0.3">
      <c r="P5446" t="s">
        <v>6294</v>
      </c>
    </row>
    <row r="5447" spans="16:16" x14ac:dyDescent="0.3">
      <c r="P5447" t="s">
        <v>6295</v>
      </c>
    </row>
    <row r="5448" spans="16:16" x14ac:dyDescent="0.3">
      <c r="P5448" t="s">
        <v>6296</v>
      </c>
    </row>
    <row r="5449" spans="16:16" x14ac:dyDescent="0.3">
      <c r="P5449" t="s">
        <v>6297</v>
      </c>
    </row>
    <row r="5450" spans="16:16" x14ac:dyDescent="0.3">
      <c r="P5450" t="s">
        <v>6298</v>
      </c>
    </row>
    <row r="5451" spans="16:16" x14ac:dyDescent="0.3">
      <c r="P5451" t="s">
        <v>6299</v>
      </c>
    </row>
    <row r="5452" spans="16:16" x14ac:dyDescent="0.3">
      <c r="P5452" t="s">
        <v>6300</v>
      </c>
    </row>
    <row r="5453" spans="16:16" x14ac:dyDescent="0.3">
      <c r="P5453" t="s">
        <v>6301</v>
      </c>
    </row>
    <row r="5454" spans="16:16" x14ac:dyDescent="0.3">
      <c r="P5454" t="s">
        <v>6302</v>
      </c>
    </row>
    <row r="5455" spans="16:16" x14ac:dyDescent="0.3">
      <c r="P5455" t="s">
        <v>6303</v>
      </c>
    </row>
    <row r="5456" spans="16:16" x14ac:dyDescent="0.3">
      <c r="P5456" t="s">
        <v>6304</v>
      </c>
    </row>
    <row r="5457" spans="16:16" x14ac:dyDescent="0.3">
      <c r="P5457" t="s">
        <v>6305</v>
      </c>
    </row>
    <row r="5458" spans="16:16" x14ac:dyDescent="0.3">
      <c r="P5458" t="s">
        <v>6306</v>
      </c>
    </row>
    <row r="5459" spans="16:16" x14ac:dyDescent="0.3">
      <c r="P5459" t="s">
        <v>6307</v>
      </c>
    </row>
    <row r="5460" spans="16:16" x14ac:dyDescent="0.3">
      <c r="P5460" t="s">
        <v>6308</v>
      </c>
    </row>
    <row r="5461" spans="16:16" x14ac:dyDescent="0.3">
      <c r="P5461" t="s">
        <v>6309</v>
      </c>
    </row>
    <row r="5462" spans="16:16" x14ac:dyDescent="0.3">
      <c r="P5462" t="s">
        <v>6310</v>
      </c>
    </row>
    <row r="5463" spans="16:16" x14ac:dyDescent="0.3">
      <c r="P5463" t="s">
        <v>6311</v>
      </c>
    </row>
    <row r="5464" spans="16:16" x14ac:dyDescent="0.3">
      <c r="P5464" t="s">
        <v>6312</v>
      </c>
    </row>
    <row r="5465" spans="16:16" x14ac:dyDescent="0.3">
      <c r="P5465" t="s">
        <v>6313</v>
      </c>
    </row>
    <row r="5466" spans="16:16" x14ac:dyDescent="0.3">
      <c r="P5466" t="s">
        <v>6314</v>
      </c>
    </row>
    <row r="5467" spans="16:16" x14ac:dyDescent="0.3">
      <c r="P5467" t="s">
        <v>6315</v>
      </c>
    </row>
    <row r="5468" spans="16:16" x14ac:dyDescent="0.3">
      <c r="P5468" t="s">
        <v>6316</v>
      </c>
    </row>
    <row r="5469" spans="16:16" x14ac:dyDescent="0.3">
      <c r="P5469" t="s">
        <v>6317</v>
      </c>
    </row>
    <row r="5470" spans="16:16" x14ac:dyDescent="0.3">
      <c r="P5470" t="s">
        <v>6318</v>
      </c>
    </row>
    <row r="5471" spans="16:16" x14ac:dyDescent="0.3">
      <c r="P5471" t="s">
        <v>6319</v>
      </c>
    </row>
    <row r="5472" spans="16:16" x14ac:dyDescent="0.3">
      <c r="P5472" t="s">
        <v>6320</v>
      </c>
    </row>
    <row r="5473" spans="16:16" x14ac:dyDescent="0.3">
      <c r="P5473" t="s">
        <v>6321</v>
      </c>
    </row>
    <row r="5474" spans="16:16" x14ac:dyDescent="0.3">
      <c r="P5474" t="s">
        <v>6322</v>
      </c>
    </row>
    <row r="5475" spans="16:16" x14ac:dyDescent="0.3">
      <c r="P5475" t="s">
        <v>6323</v>
      </c>
    </row>
    <row r="5476" spans="16:16" x14ac:dyDescent="0.3">
      <c r="P5476" t="s">
        <v>6324</v>
      </c>
    </row>
    <row r="5477" spans="16:16" x14ac:dyDescent="0.3">
      <c r="P5477" t="s">
        <v>6325</v>
      </c>
    </row>
    <row r="5478" spans="16:16" x14ac:dyDescent="0.3">
      <c r="P5478" t="s">
        <v>6326</v>
      </c>
    </row>
    <row r="5479" spans="16:16" x14ac:dyDescent="0.3">
      <c r="P5479" t="s">
        <v>6327</v>
      </c>
    </row>
    <row r="5480" spans="16:16" x14ac:dyDescent="0.3">
      <c r="P5480" t="s">
        <v>6328</v>
      </c>
    </row>
    <row r="5481" spans="16:16" x14ac:dyDescent="0.3">
      <c r="P5481" t="s">
        <v>6329</v>
      </c>
    </row>
    <row r="5482" spans="16:16" x14ac:dyDescent="0.3">
      <c r="P5482" t="s">
        <v>6330</v>
      </c>
    </row>
    <row r="5483" spans="16:16" x14ac:dyDescent="0.3">
      <c r="P5483" t="s">
        <v>6331</v>
      </c>
    </row>
    <row r="5484" spans="16:16" x14ac:dyDescent="0.3">
      <c r="P5484" t="s">
        <v>6332</v>
      </c>
    </row>
    <row r="5485" spans="16:16" x14ac:dyDescent="0.3">
      <c r="P5485" t="s">
        <v>6333</v>
      </c>
    </row>
    <row r="5486" spans="16:16" x14ac:dyDescent="0.3">
      <c r="P5486" t="s">
        <v>6334</v>
      </c>
    </row>
    <row r="5487" spans="16:16" x14ac:dyDescent="0.3">
      <c r="P5487" t="s">
        <v>6335</v>
      </c>
    </row>
    <row r="5488" spans="16:16" x14ac:dyDescent="0.3">
      <c r="P5488" t="s">
        <v>6336</v>
      </c>
    </row>
    <row r="5489" spans="16:16" x14ac:dyDescent="0.3">
      <c r="P5489" t="s">
        <v>6337</v>
      </c>
    </row>
    <row r="5490" spans="16:16" x14ac:dyDescent="0.3">
      <c r="P5490" t="s">
        <v>6338</v>
      </c>
    </row>
    <row r="5491" spans="16:16" x14ac:dyDescent="0.3">
      <c r="P5491" t="s">
        <v>6339</v>
      </c>
    </row>
    <row r="5492" spans="16:16" x14ac:dyDescent="0.3">
      <c r="P5492" t="s">
        <v>6340</v>
      </c>
    </row>
    <row r="5493" spans="16:16" x14ac:dyDescent="0.3">
      <c r="P5493" t="s">
        <v>6341</v>
      </c>
    </row>
    <row r="5494" spans="16:16" x14ac:dyDescent="0.3">
      <c r="P5494" t="s">
        <v>6342</v>
      </c>
    </row>
    <row r="5495" spans="16:16" x14ac:dyDescent="0.3">
      <c r="P5495" t="s">
        <v>6343</v>
      </c>
    </row>
    <row r="5496" spans="16:16" x14ac:dyDescent="0.3">
      <c r="P5496" t="s">
        <v>6344</v>
      </c>
    </row>
    <row r="5497" spans="16:16" x14ac:dyDescent="0.3">
      <c r="P5497" t="s">
        <v>6345</v>
      </c>
    </row>
    <row r="5498" spans="16:16" x14ac:dyDescent="0.3">
      <c r="P5498" t="s">
        <v>6346</v>
      </c>
    </row>
    <row r="5499" spans="16:16" x14ac:dyDescent="0.3">
      <c r="P5499" t="s">
        <v>6347</v>
      </c>
    </row>
    <row r="5500" spans="16:16" x14ac:dyDescent="0.3">
      <c r="P5500" t="s">
        <v>6348</v>
      </c>
    </row>
    <row r="5501" spans="16:16" x14ac:dyDescent="0.3">
      <c r="P5501" t="s">
        <v>6349</v>
      </c>
    </row>
    <row r="5502" spans="16:16" x14ac:dyDescent="0.3">
      <c r="P5502" t="s">
        <v>6350</v>
      </c>
    </row>
    <row r="5503" spans="16:16" x14ac:dyDescent="0.3">
      <c r="P5503" t="s">
        <v>6351</v>
      </c>
    </row>
    <row r="5504" spans="16:16" x14ac:dyDescent="0.3">
      <c r="P5504" t="s">
        <v>6352</v>
      </c>
    </row>
    <row r="5505" spans="16:16" x14ac:dyDescent="0.3">
      <c r="P5505" t="s">
        <v>6353</v>
      </c>
    </row>
    <row r="5506" spans="16:16" x14ac:dyDescent="0.3">
      <c r="P5506" t="s">
        <v>6354</v>
      </c>
    </row>
    <row r="5507" spans="16:16" x14ac:dyDescent="0.3">
      <c r="P5507" t="s">
        <v>6355</v>
      </c>
    </row>
    <row r="5508" spans="16:16" x14ac:dyDescent="0.3">
      <c r="P5508" t="s">
        <v>6356</v>
      </c>
    </row>
    <row r="5509" spans="16:16" x14ac:dyDescent="0.3">
      <c r="P5509" t="s">
        <v>6357</v>
      </c>
    </row>
    <row r="5510" spans="16:16" x14ac:dyDescent="0.3">
      <c r="P5510" t="s">
        <v>6358</v>
      </c>
    </row>
    <row r="5511" spans="16:16" x14ac:dyDescent="0.3">
      <c r="P5511" t="s">
        <v>6359</v>
      </c>
    </row>
    <row r="5512" spans="16:16" x14ac:dyDescent="0.3">
      <c r="P5512" t="s">
        <v>6360</v>
      </c>
    </row>
    <row r="5513" spans="16:16" x14ac:dyDescent="0.3">
      <c r="P5513" t="s">
        <v>6361</v>
      </c>
    </row>
    <row r="5514" spans="16:16" x14ac:dyDescent="0.3">
      <c r="P5514" t="s">
        <v>6362</v>
      </c>
    </row>
    <row r="5515" spans="16:16" x14ac:dyDescent="0.3">
      <c r="P5515" t="s">
        <v>6363</v>
      </c>
    </row>
    <row r="5516" spans="16:16" x14ac:dyDescent="0.3">
      <c r="P5516" t="s">
        <v>6364</v>
      </c>
    </row>
    <row r="5517" spans="16:16" x14ac:dyDescent="0.3">
      <c r="P5517" t="s">
        <v>6365</v>
      </c>
    </row>
    <row r="5518" spans="16:16" x14ac:dyDescent="0.3">
      <c r="P5518" t="s">
        <v>6366</v>
      </c>
    </row>
    <row r="5519" spans="16:16" x14ac:dyDescent="0.3">
      <c r="P5519" t="s">
        <v>6367</v>
      </c>
    </row>
    <row r="5520" spans="16:16" x14ac:dyDescent="0.3">
      <c r="P5520" t="s">
        <v>6368</v>
      </c>
    </row>
    <row r="5521" spans="16:16" x14ac:dyDescent="0.3">
      <c r="P5521" t="s">
        <v>6369</v>
      </c>
    </row>
    <row r="5522" spans="16:16" x14ac:dyDescent="0.3">
      <c r="P5522" t="s">
        <v>6370</v>
      </c>
    </row>
    <row r="5523" spans="16:16" x14ac:dyDescent="0.3">
      <c r="P5523" t="s">
        <v>6371</v>
      </c>
    </row>
    <row r="5524" spans="16:16" x14ac:dyDescent="0.3">
      <c r="P5524" t="s">
        <v>6372</v>
      </c>
    </row>
    <row r="5525" spans="16:16" x14ac:dyDescent="0.3">
      <c r="P5525" t="s">
        <v>6373</v>
      </c>
    </row>
    <row r="5526" spans="16:16" x14ac:dyDescent="0.3">
      <c r="P5526" t="s">
        <v>6374</v>
      </c>
    </row>
    <row r="5527" spans="16:16" x14ac:dyDescent="0.3">
      <c r="P5527" t="s">
        <v>6375</v>
      </c>
    </row>
    <row r="5528" spans="16:16" x14ac:dyDescent="0.3">
      <c r="P5528" t="s">
        <v>6376</v>
      </c>
    </row>
    <row r="5529" spans="16:16" x14ac:dyDescent="0.3">
      <c r="P5529" t="s">
        <v>6377</v>
      </c>
    </row>
    <row r="5530" spans="16:16" x14ac:dyDescent="0.3">
      <c r="P5530" t="s">
        <v>6378</v>
      </c>
    </row>
    <row r="5531" spans="16:16" x14ac:dyDescent="0.3">
      <c r="P5531" t="s">
        <v>6379</v>
      </c>
    </row>
    <row r="5532" spans="16:16" x14ac:dyDescent="0.3">
      <c r="P5532" t="s">
        <v>6380</v>
      </c>
    </row>
    <row r="5533" spans="16:16" x14ac:dyDescent="0.3">
      <c r="P5533" t="s">
        <v>6381</v>
      </c>
    </row>
    <row r="5534" spans="16:16" x14ac:dyDescent="0.3">
      <c r="P5534" t="s">
        <v>6382</v>
      </c>
    </row>
    <row r="5535" spans="16:16" x14ac:dyDescent="0.3">
      <c r="P5535" t="s">
        <v>6383</v>
      </c>
    </row>
    <row r="5536" spans="16:16" x14ac:dyDescent="0.3">
      <c r="P5536" t="s">
        <v>6384</v>
      </c>
    </row>
    <row r="5537" spans="16:16" x14ac:dyDescent="0.3">
      <c r="P5537" t="s">
        <v>6385</v>
      </c>
    </row>
    <row r="5538" spans="16:16" x14ac:dyDescent="0.3">
      <c r="P5538" t="s">
        <v>6386</v>
      </c>
    </row>
    <row r="5539" spans="16:16" x14ac:dyDescent="0.3">
      <c r="P5539" t="s">
        <v>6387</v>
      </c>
    </row>
    <row r="5540" spans="16:16" x14ac:dyDescent="0.3">
      <c r="P5540" t="s">
        <v>6388</v>
      </c>
    </row>
    <row r="5541" spans="16:16" x14ac:dyDescent="0.3">
      <c r="P5541" t="s">
        <v>6389</v>
      </c>
    </row>
    <row r="5542" spans="16:16" x14ac:dyDescent="0.3">
      <c r="P5542" t="s">
        <v>6390</v>
      </c>
    </row>
    <row r="5543" spans="16:16" x14ac:dyDescent="0.3">
      <c r="P5543" t="s">
        <v>6391</v>
      </c>
    </row>
    <row r="5544" spans="16:16" x14ac:dyDescent="0.3">
      <c r="P5544" t="s">
        <v>6392</v>
      </c>
    </row>
    <row r="5545" spans="16:16" x14ac:dyDescent="0.3">
      <c r="P5545" t="s">
        <v>6393</v>
      </c>
    </row>
    <row r="5546" spans="16:16" x14ac:dyDescent="0.3">
      <c r="P5546" t="s">
        <v>6394</v>
      </c>
    </row>
    <row r="5547" spans="16:16" x14ac:dyDescent="0.3">
      <c r="P5547" t="s">
        <v>6395</v>
      </c>
    </row>
    <row r="5548" spans="16:16" x14ac:dyDescent="0.3">
      <c r="P5548" t="s">
        <v>6396</v>
      </c>
    </row>
    <row r="5549" spans="16:16" x14ac:dyDescent="0.3">
      <c r="P5549" t="s">
        <v>6397</v>
      </c>
    </row>
    <row r="5550" spans="16:16" x14ac:dyDescent="0.3">
      <c r="P5550" t="s">
        <v>6398</v>
      </c>
    </row>
    <row r="5551" spans="16:16" x14ac:dyDescent="0.3">
      <c r="P5551" t="s">
        <v>6399</v>
      </c>
    </row>
    <row r="5552" spans="16:16" x14ac:dyDescent="0.3">
      <c r="P5552" t="s">
        <v>6400</v>
      </c>
    </row>
    <row r="5553" spans="16:16" x14ac:dyDescent="0.3">
      <c r="P5553" t="s">
        <v>6401</v>
      </c>
    </row>
    <row r="5554" spans="16:16" x14ac:dyDescent="0.3">
      <c r="P5554" t="s">
        <v>6402</v>
      </c>
    </row>
    <row r="5555" spans="16:16" x14ac:dyDescent="0.3">
      <c r="P5555" t="s">
        <v>6403</v>
      </c>
    </row>
    <row r="5556" spans="16:16" x14ac:dyDescent="0.3">
      <c r="P5556" t="s">
        <v>6404</v>
      </c>
    </row>
    <row r="5557" spans="16:16" x14ac:dyDescent="0.3">
      <c r="P5557" t="s">
        <v>6405</v>
      </c>
    </row>
    <row r="5558" spans="16:16" x14ac:dyDescent="0.3">
      <c r="P5558" t="s">
        <v>6406</v>
      </c>
    </row>
    <row r="5559" spans="16:16" x14ac:dyDescent="0.3">
      <c r="P5559" t="s">
        <v>6407</v>
      </c>
    </row>
    <row r="5560" spans="16:16" x14ac:dyDescent="0.3">
      <c r="P5560" t="s">
        <v>6408</v>
      </c>
    </row>
    <row r="5561" spans="16:16" x14ac:dyDescent="0.3">
      <c r="P5561" t="s">
        <v>6409</v>
      </c>
    </row>
    <row r="5562" spans="16:16" x14ac:dyDescent="0.3">
      <c r="P5562" t="s">
        <v>6410</v>
      </c>
    </row>
    <row r="5563" spans="16:16" x14ac:dyDescent="0.3">
      <c r="P5563" t="s">
        <v>6411</v>
      </c>
    </row>
    <row r="5564" spans="16:16" x14ac:dyDescent="0.3">
      <c r="P5564" t="s">
        <v>6412</v>
      </c>
    </row>
    <row r="5565" spans="16:16" x14ac:dyDescent="0.3">
      <c r="P5565" t="s">
        <v>6413</v>
      </c>
    </row>
    <row r="5566" spans="16:16" x14ac:dyDescent="0.3">
      <c r="P5566" t="s">
        <v>6414</v>
      </c>
    </row>
    <row r="5567" spans="16:16" x14ac:dyDescent="0.3">
      <c r="P5567" t="s">
        <v>6415</v>
      </c>
    </row>
    <row r="5568" spans="16:16" x14ac:dyDescent="0.3">
      <c r="P5568" t="s">
        <v>6416</v>
      </c>
    </row>
    <row r="5569" spans="16:16" x14ac:dyDescent="0.3">
      <c r="P5569" t="s">
        <v>6417</v>
      </c>
    </row>
    <row r="5570" spans="16:16" x14ac:dyDescent="0.3">
      <c r="P5570" t="s">
        <v>6418</v>
      </c>
    </row>
    <row r="5571" spans="16:16" x14ac:dyDescent="0.3">
      <c r="P5571" t="s">
        <v>6419</v>
      </c>
    </row>
    <row r="5572" spans="16:16" x14ac:dyDescent="0.3">
      <c r="P5572" t="s">
        <v>6420</v>
      </c>
    </row>
    <row r="5573" spans="16:16" x14ac:dyDescent="0.3">
      <c r="P5573" t="s">
        <v>6421</v>
      </c>
    </row>
    <row r="5574" spans="16:16" x14ac:dyDescent="0.3">
      <c r="P5574" t="s">
        <v>6422</v>
      </c>
    </row>
    <row r="5575" spans="16:16" x14ac:dyDescent="0.3">
      <c r="P5575" t="s">
        <v>6423</v>
      </c>
    </row>
    <row r="5576" spans="16:16" x14ac:dyDescent="0.3">
      <c r="P5576" t="s">
        <v>6424</v>
      </c>
    </row>
    <row r="5577" spans="16:16" x14ac:dyDescent="0.3">
      <c r="P5577" t="s">
        <v>6425</v>
      </c>
    </row>
    <row r="5578" spans="16:16" x14ac:dyDescent="0.3">
      <c r="P5578" t="s">
        <v>6426</v>
      </c>
    </row>
    <row r="5579" spans="16:16" x14ac:dyDescent="0.3">
      <c r="P5579" t="s">
        <v>6427</v>
      </c>
    </row>
    <row r="5580" spans="16:16" x14ac:dyDescent="0.3">
      <c r="P5580" t="s">
        <v>6428</v>
      </c>
    </row>
  </sheetData>
  <phoneticPr fontId="6" type="noConversion"/>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Preencha</vt:lpstr>
      <vt:lpstr>Tabela de Preços</vt:lpstr>
      <vt:lpstr>Fórmulas 2</vt:lpstr>
      <vt:lpstr>Contrato</vt:lpstr>
      <vt:lpstr>Fórmulas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Bruno Morandi</cp:lastModifiedBy>
  <cp:lastPrinted>2025-04-30T14:09:47Z</cp:lastPrinted>
  <dcterms:created xsi:type="dcterms:W3CDTF">2015-06-05T18:17:20Z</dcterms:created>
  <dcterms:modified xsi:type="dcterms:W3CDTF">2025-04-30T14:10:45Z</dcterms:modified>
</cp:coreProperties>
</file>